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9440" windowHeight="7965" tabRatio="601" activeTab="1"/>
  </bookViews>
  <sheets>
    <sheet name="Assets 2015" sheetId="11" r:id="rId1"/>
    <sheet name="Inc &amp; Exp2015" sheetId="4" r:id="rId2"/>
    <sheet name="Ledger 2015" sheetId="10" r:id="rId3"/>
    <sheet name="Bk Details" sheetId="8" state="hidden" r:id="rId4"/>
    <sheet name="Trip Costs" sheetId="7" state="hidden" r:id="rId5"/>
    <sheet name="Loan Bikes" sheetId="2" state="hidden" r:id="rId6"/>
    <sheet name="Closing Bank position" sheetId="12" r:id="rId7"/>
  </sheets>
  <definedNames>
    <definedName name="content" localSheetId="6">'Closing Bank position'!#REF!</definedName>
    <definedName name="menu" localSheetId="6">'Closing Bank position'!$B$27</definedName>
    <definedName name="_xlnm.Print_Area" localSheetId="1">'Inc &amp; Exp2015'!$A$1:$L$56</definedName>
    <definedName name="_xlnm.Print_Area" localSheetId="2">'Ledger 2015'!$A$1:$W$152</definedName>
  </definedNames>
  <calcPr calcId="145621"/>
</workbook>
</file>

<file path=xl/calcChain.xml><?xml version="1.0" encoding="utf-8"?>
<calcChain xmlns="http://schemas.openxmlformats.org/spreadsheetml/2006/main">
  <c r="W138" i="10" l="1"/>
  <c r="Y138" i="10" s="1"/>
  <c r="O137" i="10"/>
  <c r="Y137" i="10" s="1"/>
  <c r="S136" i="10"/>
  <c r="Y136" i="10" s="1"/>
  <c r="W135" i="10"/>
  <c r="Y135" i="10" l="1"/>
  <c r="O134" i="10"/>
  <c r="D134" i="10"/>
  <c r="Y134" i="10" s="1"/>
  <c r="O72" i="10" l="1"/>
  <c r="Q133" i="10"/>
  <c r="Y133" i="10" s="1"/>
  <c r="P132" i="10" l="1"/>
  <c r="Y132" i="10" s="1"/>
  <c r="O27" i="10" l="1"/>
  <c r="O131" i="10" l="1"/>
  <c r="J129" i="10" l="1"/>
  <c r="Y129" i="10" s="1"/>
  <c r="Y131" i="10"/>
  <c r="G125" i="10" l="1"/>
  <c r="Y125" i="10" s="1"/>
  <c r="Q130" i="10"/>
  <c r="O128" i="10" l="1"/>
  <c r="Y128" i="10" s="1"/>
  <c r="O127" i="10"/>
  <c r="Y127" i="10" s="1"/>
  <c r="O126" i="10"/>
  <c r="Y126" i="10" s="1"/>
  <c r="O120" i="10"/>
  <c r="P123" i="10"/>
  <c r="Y123" i="10" s="1"/>
  <c r="P122" i="10"/>
  <c r="O121" i="10"/>
  <c r="Y121" i="10" s="1"/>
  <c r="O119" i="10"/>
  <c r="U118" i="10"/>
  <c r="Y118" i="10" s="1"/>
  <c r="Q117" i="10"/>
  <c r="Y117" i="10" s="1"/>
  <c r="O116" i="10"/>
  <c r="Y116" i="10" s="1"/>
  <c r="Y119" i="10"/>
  <c r="Y120" i="10"/>
  <c r="Y122" i="10"/>
  <c r="O124" i="10"/>
  <c r="Y124" i="10" s="1"/>
  <c r="J115" i="10" l="1"/>
  <c r="Y115" i="10" s="1"/>
  <c r="K115" i="10"/>
  <c r="J114" i="10" l="1"/>
  <c r="Y114" i="10"/>
  <c r="K102" i="10" l="1"/>
  <c r="K104" i="10"/>
  <c r="W113" i="10"/>
  <c r="Y113" i="10" s="1"/>
  <c r="O112" i="10"/>
  <c r="Y112" i="10" s="1"/>
  <c r="W111" i="10"/>
  <c r="Y111" i="10" s="1"/>
  <c r="O110" i="10" l="1"/>
  <c r="Y110" i="10" s="1"/>
  <c r="U93" i="10"/>
  <c r="F11" i="10"/>
  <c r="O107" i="10" l="1"/>
  <c r="O96" i="10"/>
  <c r="D96" i="10"/>
  <c r="Y96" i="10"/>
  <c r="Y93" i="10"/>
  <c r="O92" i="10"/>
  <c r="O94" i="10"/>
  <c r="Y92" i="10"/>
  <c r="O91" i="10"/>
  <c r="Y91" i="10" s="1"/>
  <c r="O95" i="10"/>
  <c r="Y95" i="10" s="1"/>
  <c r="Y107" i="10"/>
  <c r="K98" i="10"/>
  <c r="Y98" i="10" s="1"/>
  <c r="Y94" i="10" l="1"/>
  <c r="O97" i="10"/>
  <c r="Y97" i="10" s="1"/>
  <c r="Y102" i="10"/>
  <c r="W106" i="10"/>
  <c r="Y106" i="10"/>
  <c r="M105" i="10"/>
  <c r="Y105" i="10" s="1"/>
  <c r="Y104" i="10"/>
  <c r="J108" i="10"/>
  <c r="Y108" i="10" s="1"/>
  <c r="K109" i="10"/>
  <c r="Y109" i="10"/>
  <c r="Y103" i="10" l="1"/>
  <c r="O101" i="10" l="1"/>
  <c r="Y101" i="10" s="1"/>
  <c r="O100" i="10"/>
  <c r="Y100" i="10"/>
  <c r="T99" i="10"/>
  <c r="Y99" i="10"/>
  <c r="Y77" i="10" l="1"/>
  <c r="O76" i="10"/>
  <c r="Y76" i="10" s="1"/>
  <c r="Y78" i="10"/>
  <c r="O75" i="10"/>
  <c r="Y75" i="10" s="1"/>
  <c r="O74" i="10"/>
  <c r="Y74" i="10" s="1"/>
  <c r="O73" i="10"/>
  <c r="Y73" i="10" s="1"/>
  <c r="Y71" i="10"/>
  <c r="Y72" i="10"/>
  <c r="Y70" i="10"/>
  <c r="O90" i="10"/>
  <c r="Y90" i="10" s="1"/>
  <c r="O89" i="10"/>
  <c r="K88" i="10"/>
  <c r="K86" i="10"/>
  <c r="K87" i="10"/>
  <c r="Y87" i="10" s="1"/>
  <c r="Y89" i="10"/>
  <c r="Y88" i="10"/>
  <c r="Y86" i="10"/>
  <c r="O85" i="10"/>
  <c r="Y85" i="10" s="1"/>
  <c r="M84" i="10"/>
  <c r="Y84" i="10" s="1"/>
  <c r="M83" i="10"/>
  <c r="Y83" i="10"/>
  <c r="O82" i="10"/>
  <c r="Y82" i="10" s="1"/>
  <c r="O81" i="10"/>
  <c r="Y81" i="10" s="1"/>
  <c r="Y79" i="10" l="1"/>
  <c r="Y80" i="10"/>
  <c r="J55" i="10" l="1"/>
  <c r="H69" i="10"/>
  <c r="Y69" i="10"/>
  <c r="O68" i="10" l="1"/>
  <c r="Y68" i="10" s="1"/>
  <c r="U67" i="10"/>
  <c r="Y67" i="10" s="1"/>
  <c r="S66" i="10"/>
  <c r="Y66" i="10" s="1"/>
  <c r="T57" i="10" l="1"/>
  <c r="T58" i="10"/>
  <c r="K63" i="10" l="1"/>
  <c r="Y63" i="10" s="1"/>
  <c r="O65" i="10"/>
  <c r="Y65" i="10" s="1"/>
  <c r="O62" i="10"/>
  <c r="Y62" i="10" s="1"/>
  <c r="W61" i="10"/>
  <c r="Y61" i="10"/>
  <c r="Y58" i="10"/>
  <c r="Y55" i="10"/>
  <c r="R60" i="10"/>
  <c r="Y60" i="10" s="1"/>
  <c r="K59" i="10"/>
  <c r="Y59" i="10" s="1"/>
  <c r="K64" i="10"/>
  <c r="Y64" i="10" s="1"/>
  <c r="Y57" i="10" l="1"/>
  <c r="K50" i="10"/>
  <c r="K49" i="10"/>
  <c r="K51" i="10"/>
  <c r="K56" i="10"/>
  <c r="Y56" i="10"/>
  <c r="H17" i="10" l="1"/>
  <c r="O45" i="10" l="1"/>
  <c r="Y45" i="10" s="1"/>
  <c r="H54" i="10"/>
  <c r="Y54" i="10" s="1"/>
  <c r="O53" i="10"/>
  <c r="Y53" i="10" s="1"/>
  <c r="S52" i="10"/>
  <c r="Y52" i="10" s="1"/>
  <c r="Y51" i="10"/>
  <c r="Y50" i="10"/>
  <c r="Y49" i="10"/>
  <c r="O48" i="10"/>
  <c r="Y48" i="10" s="1"/>
  <c r="O47" i="10"/>
  <c r="Y47" i="10" s="1"/>
  <c r="H44" i="10"/>
  <c r="Y44" i="10" s="1"/>
  <c r="Y130" i="10"/>
  <c r="R43" i="10"/>
  <c r="Y43" i="10" s="1"/>
  <c r="F46" i="10" l="1"/>
  <c r="F35" i="10"/>
  <c r="Y46" i="10"/>
  <c r="H42" i="10" l="1"/>
  <c r="Y42" i="10" s="1"/>
  <c r="G41" i="10" l="1"/>
  <c r="Y41" i="10" s="1"/>
  <c r="O40" i="10"/>
  <c r="Y40" i="10" s="1"/>
  <c r="O39" i="10"/>
  <c r="Y39" i="10" s="1"/>
  <c r="S38" i="10"/>
  <c r="Y38" i="10" s="1"/>
  <c r="K37" i="10"/>
  <c r="Y37" i="10" s="1"/>
  <c r="H36" i="10"/>
  <c r="Y36" i="10" s="1"/>
  <c r="Y35" i="10"/>
  <c r="R34" i="10"/>
  <c r="Y34" i="10"/>
  <c r="O32" i="10"/>
  <c r="Y32" i="10" s="1"/>
  <c r="W33" i="10" l="1"/>
  <c r="Y33" i="10" s="1"/>
  <c r="Y30" i="10"/>
  <c r="O31" i="10"/>
  <c r="Y31" i="10" s="1"/>
  <c r="O30" i="10"/>
  <c r="U29" i="10"/>
  <c r="Y29" i="10" s="1"/>
  <c r="O28" i="10"/>
  <c r="Y28" i="10" s="1"/>
  <c r="H26" i="10" l="1"/>
  <c r="Y26" i="10" s="1"/>
  <c r="E10" i="4" l="1"/>
  <c r="W21" i="10"/>
  <c r="V22" i="10"/>
  <c r="O23" i="10"/>
  <c r="S21" i="10"/>
  <c r="O20" i="10"/>
  <c r="Y22" i="10" l="1"/>
  <c r="R24" i="10"/>
  <c r="Y24" i="10" s="1"/>
  <c r="G25" i="10"/>
  <c r="Y21" i="10"/>
  <c r="Y20" i="10"/>
  <c r="Y25" i="10" l="1"/>
  <c r="Y23" i="10"/>
  <c r="D19" i="10"/>
  <c r="H19" i="10" s="1"/>
  <c r="Y19" i="10" s="1"/>
  <c r="P18" i="10" l="1"/>
  <c r="Y17" i="10"/>
  <c r="Y18" i="10"/>
  <c r="Y27" i="10"/>
  <c r="H16" i="10"/>
  <c r="Y16" i="10" s="1"/>
  <c r="E149" i="10" l="1"/>
  <c r="L149" i="10"/>
  <c r="F140" i="10"/>
  <c r="F149" i="10" s="1"/>
  <c r="K140" i="10"/>
  <c r="K149" i="10" s="1"/>
  <c r="I140" i="10"/>
  <c r="I149" i="10" s="1"/>
  <c r="G140" i="10"/>
  <c r="G149" i="10" s="1"/>
  <c r="J140" i="10"/>
  <c r="J149" i="10" s="1"/>
  <c r="V140" i="10"/>
  <c r="V149" i="10" s="1"/>
  <c r="U140" i="10"/>
  <c r="U149" i="10" s="1"/>
  <c r="T140" i="10"/>
  <c r="T149" i="10" s="1"/>
  <c r="S140" i="10"/>
  <c r="S149" i="10" s="1"/>
  <c r="R140" i="10"/>
  <c r="R149" i="10" s="1"/>
  <c r="Q140" i="10"/>
  <c r="Q149" i="10" s="1"/>
  <c r="P140" i="10"/>
  <c r="P149" i="10" s="1"/>
  <c r="O140" i="10"/>
  <c r="O149" i="10" s="1"/>
  <c r="N140" i="10"/>
  <c r="N149" i="10" s="1"/>
  <c r="M140" i="10"/>
  <c r="M149" i="10" s="1"/>
  <c r="W14" i="10"/>
  <c r="Y14" i="10" s="1"/>
  <c r="W13" i="10"/>
  <c r="Y13" i="10" s="1"/>
  <c r="W12" i="10"/>
  <c r="Y12" i="10" s="1"/>
  <c r="Y11" i="10"/>
  <c r="H15" i="10"/>
  <c r="H140" i="10" s="1"/>
  <c r="H149" i="10" s="1"/>
  <c r="E38" i="4" l="1"/>
  <c r="W140" i="10"/>
  <c r="W149" i="10" s="1"/>
  <c r="N4" i="10" l="1"/>
  <c r="V4" i="10"/>
  <c r="P4" i="10" l="1"/>
  <c r="W4" i="10"/>
  <c r="F4" i="10"/>
  <c r="M4" i="10"/>
  <c r="H4" i="10"/>
  <c r="I4" i="10"/>
  <c r="T4" i="10"/>
  <c r="U4" i="10"/>
  <c r="D140" i="10"/>
  <c r="G4" i="10"/>
  <c r="R4" i="10"/>
  <c r="S4" i="10"/>
  <c r="Q4" i="10"/>
  <c r="K4" i="10"/>
  <c r="O4" i="10"/>
  <c r="D144" i="10" l="1"/>
  <c r="D149" i="10" s="1"/>
  <c r="D4" i="10"/>
  <c r="J4" i="10"/>
  <c r="Y15" i="10"/>
  <c r="E26" i="4" l="1"/>
  <c r="E11" i="4"/>
  <c r="E9" i="4" l="1"/>
  <c r="E12" i="4"/>
  <c r="E13" i="4"/>
  <c r="E23" i="4"/>
  <c r="E30" i="4"/>
  <c r="E14" i="4"/>
  <c r="E22" i="4"/>
  <c r="E21" i="4"/>
  <c r="E25" i="4"/>
  <c r="E27" i="4"/>
  <c r="E24" i="4"/>
  <c r="E29" i="4" l="1"/>
  <c r="E31" i="4"/>
  <c r="D7" i="7"/>
  <c r="D11" i="7"/>
  <c r="D15" i="7" s="1"/>
  <c r="D17" i="7" s="1"/>
  <c r="G17" i="4"/>
  <c r="G33" i="4"/>
  <c r="I33" i="4"/>
  <c r="I17" i="4"/>
  <c r="I35" i="4" l="1"/>
  <c r="G35" i="4"/>
  <c r="I40" i="4" l="1"/>
  <c r="E17" i="4"/>
  <c r="G37" i="4" l="1"/>
  <c r="G40" i="4" s="1"/>
  <c r="E37" i="4"/>
  <c r="E33" i="4"/>
  <c r="E35" i="4" s="1"/>
  <c r="E40" i="4" l="1"/>
</calcChain>
</file>

<file path=xl/sharedStrings.xml><?xml version="1.0" encoding="utf-8"?>
<sst xmlns="http://schemas.openxmlformats.org/spreadsheetml/2006/main" count="387" uniqueCount="305">
  <si>
    <t>INCOME</t>
  </si>
  <si>
    <t>EXPENDITURE</t>
  </si>
  <si>
    <t>60-12-03</t>
  </si>
  <si>
    <t xml:space="preserve"> </t>
  </si>
  <si>
    <t>LOAN BIKES</t>
  </si>
  <si>
    <t>MAKE OF BIKE</t>
  </si>
  <si>
    <t>GEARING</t>
  </si>
  <si>
    <t>DEP PD</t>
  </si>
  <si>
    <t>SURNAME</t>
  </si>
  <si>
    <t>FIRST  NAME</t>
  </si>
  <si>
    <t>Jones</t>
  </si>
  <si>
    <t>Morgan</t>
  </si>
  <si>
    <t xml:space="preserve">Jack </t>
  </si>
  <si>
    <t>George</t>
  </si>
  <si>
    <t>Brown</t>
  </si>
  <si>
    <t>Orbea</t>
  </si>
  <si>
    <t>Turner</t>
  </si>
  <si>
    <t>Oliver</t>
  </si>
  <si>
    <t>Lowthorpe</t>
  </si>
  <si>
    <t>Lutz</t>
  </si>
  <si>
    <t>Raimbault</t>
  </si>
  <si>
    <t>David</t>
  </si>
  <si>
    <t>McGinley</t>
  </si>
  <si>
    <t>Emma</t>
  </si>
  <si>
    <t>Percival</t>
  </si>
  <si>
    <t>Hugh</t>
  </si>
  <si>
    <t>Joe</t>
  </si>
  <si>
    <t>Ward</t>
  </si>
  <si>
    <t>Ella</t>
  </si>
  <si>
    <t>Store</t>
  </si>
  <si>
    <t>JPB</t>
  </si>
  <si>
    <t>Principia</t>
  </si>
  <si>
    <t>SERVICE</t>
  </si>
  <si>
    <t>Scott</t>
  </si>
  <si>
    <t>Cycle Centre</t>
  </si>
  <si>
    <t>BMs</t>
  </si>
  <si>
    <t>Boudins</t>
  </si>
  <si>
    <t>Contact details</t>
  </si>
  <si>
    <t>nick@boudinscycles.com</t>
  </si>
  <si>
    <t>thecyclecentrejsy@yahoo.co.uk</t>
  </si>
  <si>
    <t>Litespeed</t>
  </si>
  <si>
    <t>SIZES</t>
  </si>
  <si>
    <t>CONTACT NOS</t>
  </si>
  <si>
    <t>celandolly@yahoo.co.uk</t>
  </si>
  <si>
    <t>dsjones@localdial.com</t>
  </si>
  <si>
    <t>mlowthorpe@jerseymail.co.uk</t>
  </si>
  <si>
    <t>lyndalutz@jerseymail.co.uk</t>
  </si>
  <si>
    <t>David.McGinley@jerseymail.co.uk</t>
  </si>
  <si>
    <t>dilpercival@localdial.com</t>
  </si>
  <si>
    <t>dave.raimbault@jerseymail.co.uk</t>
  </si>
  <si>
    <t>leeturner78@hotmail.com</t>
  </si>
  <si>
    <t>leedenize2004@yahoo.co.uk</t>
  </si>
  <si>
    <t>E.MAIL</t>
  </si>
  <si>
    <t>Mon Petit Le Brun</t>
  </si>
  <si>
    <t>Luc</t>
  </si>
  <si>
    <t>Malo</t>
  </si>
  <si>
    <t>aucaprice@jerseymail.co.uk</t>
  </si>
  <si>
    <t>Notes</t>
  </si>
  <si>
    <t>JCAYA</t>
  </si>
  <si>
    <t>2012 ACCOUNTING</t>
  </si>
  <si>
    <t>NW Curr A/c - 26697114</t>
  </si>
  <si>
    <t>GBP</t>
  </si>
  <si>
    <t>Description</t>
  </si>
  <si>
    <t>Date</t>
  </si>
  <si>
    <t>Balance B/f</t>
  </si>
  <si>
    <t>Sponsorship Income</t>
  </si>
  <si>
    <t>TOTALS</t>
  </si>
  <si>
    <t>check</t>
  </si>
  <si>
    <t>Membership Income</t>
  </si>
  <si>
    <t>Race fees</t>
  </si>
  <si>
    <t>Kit sales</t>
  </si>
  <si>
    <t xml:space="preserve">Travel Contribs </t>
  </si>
  <si>
    <t>Kit</t>
  </si>
  <si>
    <t>Events / Travel</t>
  </si>
  <si>
    <t>Sponsorship</t>
  </si>
  <si>
    <t>Coaching costs</t>
  </si>
  <si>
    <t>Insurance</t>
  </si>
  <si>
    <t>Equipment</t>
  </si>
  <si>
    <t>Trophies &amp; Medals</t>
  </si>
  <si>
    <t>Website</t>
  </si>
  <si>
    <t>Other</t>
  </si>
  <si>
    <t>Income</t>
  </si>
  <si>
    <t>Expenditure</t>
  </si>
  <si>
    <t>Cost of kit</t>
  </si>
  <si>
    <t>Marketing and website</t>
  </si>
  <si>
    <t>Events / travel costs</t>
  </si>
  <si>
    <t>Coaching</t>
  </si>
  <si>
    <t>Trophies / medals</t>
  </si>
  <si>
    <t>Sundry</t>
  </si>
  <si>
    <t>Surplus/(deficit) of income over expenditure</t>
  </si>
  <si>
    <t>Opening cash at bank</t>
  </si>
  <si>
    <t>Closing cash at bank</t>
  </si>
  <si>
    <t xml:space="preserve">Travel contributions </t>
  </si>
  <si>
    <t>Audited by :</t>
  </si>
  <si>
    <t>Adopted by the committee on :</t>
  </si>
  <si>
    <t>Prepared by the Treasurer :</t>
  </si>
  <si>
    <t>……………………………………………………</t>
  </si>
  <si>
    <t>Chq</t>
  </si>
  <si>
    <t>Dartford - 7th April</t>
  </si>
  <si>
    <t>Flybe</t>
  </si>
  <si>
    <t>Condor</t>
  </si>
  <si>
    <t>Fuel - Van</t>
  </si>
  <si>
    <t>No. of participants</t>
  </si>
  <si>
    <t>Cost per participant</t>
  </si>
  <si>
    <t>To recover p/p</t>
  </si>
  <si>
    <t>Adrian Milner</t>
  </si>
  <si>
    <t>First Direct Bank</t>
  </si>
  <si>
    <t>40-47-82</t>
  </si>
  <si>
    <t>Linda Lutz</t>
  </si>
  <si>
    <t>Advertising Intl Ltd</t>
  </si>
  <si>
    <t>HSBC</t>
  </si>
  <si>
    <t>40-25-34</t>
  </si>
  <si>
    <t>Mr S Bosio</t>
  </si>
  <si>
    <t>Flybe Ltd</t>
  </si>
  <si>
    <t>Barclays Bank PLC</t>
  </si>
  <si>
    <t>20-30-47</t>
  </si>
  <si>
    <t xml:space="preserve">Membership  </t>
  </si>
  <si>
    <t xml:space="preserve">Notes:  </t>
  </si>
  <si>
    <t>Deposits held</t>
  </si>
  <si>
    <t>New Bikes</t>
  </si>
  <si>
    <t>4a</t>
  </si>
  <si>
    <t>4b</t>
  </si>
  <si>
    <t>4a.  Travel costs reimbursed by competitors</t>
  </si>
  <si>
    <t>5.</t>
  </si>
  <si>
    <t>6.</t>
  </si>
  <si>
    <t>Van &amp; Public Liability Ins.</t>
  </si>
  <si>
    <t>7.</t>
  </si>
  <si>
    <t>Paul  Le  Gros</t>
  </si>
  <si>
    <t>Vehicles</t>
  </si>
  <si>
    <t>Grants &amp; Bequests</t>
  </si>
  <si>
    <t>Refundable bike deposits held</t>
  </si>
  <si>
    <t>Vehicle maintenance</t>
  </si>
  <si>
    <t xml:space="preserve">2 x van maintenance </t>
  </si>
  <si>
    <t>2014 ACCOUNTING</t>
  </si>
  <si>
    <t>3.     members - At either £50, £40 or £30</t>
  </si>
  <si>
    <t>Sponsorship/Subs</t>
  </si>
  <si>
    <t>Subscription/Sponsorship</t>
  </si>
  <si>
    <t>2.     Received from ESC</t>
  </si>
  <si>
    <t>1.      Received from Moore Group</t>
  </si>
  <si>
    <t>JERSEY CYCLING ASSOCIATION YOUTH ACADEMY</t>
  </si>
  <si>
    <t>INCOME AND EXPENDITURE ACCOUNT</t>
  </si>
  <si>
    <t>FOR THE YEAR ENDED 31 DECEMBER 2015</t>
  </si>
  <si>
    <t>2015 Forecast</t>
  </si>
  <si>
    <t>Membership/Race fees &amp; Kit</t>
  </si>
  <si>
    <t>From E Le B.</t>
  </si>
  <si>
    <t>From E Le B. Accounted for in 2014 - Coaching course</t>
  </si>
  <si>
    <t>From E Le B. Accounted for in 2014 - reimbursement due</t>
  </si>
  <si>
    <t>Bank balance</t>
  </si>
  <si>
    <t>To reconcile</t>
  </si>
  <si>
    <t>2015 Year-end adjustments/provisions:</t>
  </si>
  <si>
    <t>Membership</t>
  </si>
  <si>
    <t>BC Club membership</t>
  </si>
  <si>
    <t>Annual vehicle Ins for both vans</t>
  </si>
  <si>
    <t>ESC Grant</t>
  </si>
  <si>
    <t>Hall hire for winter spinning sessions</t>
  </si>
  <si>
    <t>Erik exps - Fuel and sundries</t>
  </si>
  <si>
    <t>T. of States - Track hire</t>
  </si>
  <si>
    <t>Advertising Intl - Website hosting &amp; up grade</t>
  </si>
  <si>
    <t>Flights for Wasing - 10 May</t>
  </si>
  <si>
    <t>2015 Actual YTD</t>
  </si>
  <si>
    <t>2014 Actual</t>
  </si>
  <si>
    <t>Ferry for Wasing - 10 May (2 vans)</t>
  </si>
  <si>
    <t>CI Engravers</t>
  </si>
  <si>
    <t>Travel Sub- Jay Liron (CrowHill)</t>
  </si>
  <si>
    <t>Travel Sub- Tom Le Rougetel (CrowHill)</t>
  </si>
  <si>
    <t>Travel Sub- Elliot Stead (CrowHill)</t>
  </si>
  <si>
    <t>Helene - French Mag subscriptionErik exps - Fuel and sundries</t>
  </si>
  <si>
    <t>CCV Risk Insur - Ann Public Liability</t>
  </si>
  <si>
    <t>Return Bike Deposit</t>
  </si>
  <si>
    <t>Membership/Kit/ Wasing subs and race fees</t>
  </si>
  <si>
    <t>Wasing subs for Luc &amp; Malo MPLB</t>
  </si>
  <si>
    <t>Motorcare - Van annual service and various repairs</t>
  </si>
  <si>
    <t>Reimbusre J Bridson for Accom re Wasing</t>
  </si>
  <si>
    <t>Reimburse P Le Gros re Wasing costs/fuel etc</t>
  </si>
  <si>
    <t>Sponsorship from Moore Grp (1st of 2 for 2014)</t>
  </si>
  <si>
    <t>2 Chqs for Bike Deps - Berner and Mausolle</t>
  </si>
  <si>
    <t>Membership - Archie Fisher</t>
  </si>
  <si>
    <t>AA Developmenst LT 838605 - Ann Breakdown cover</t>
  </si>
  <si>
    <t>Membership, Kit and 'Red Box'</t>
  </si>
  <si>
    <t>Cleaning cost re Hall hire for winter spinning sessions</t>
  </si>
  <si>
    <t>Travel Sub- Emily Brid re French MTB trip</t>
  </si>
  <si>
    <t>Travel Sub- Taylor Harrison re French MTB trip</t>
  </si>
  <si>
    <t>Travel Sub- Jay Liron re French MTB trip</t>
  </si>
  <si>
    <t>Motorcare - SS time re Key-coding</t>
  </si>
  <si>
    <t>Advance to Le Brun re French Trip costs</t>
  </si>
  <si>
    <t>Travel Sub- Callum Ecobichon - French Race</t>
  </si>
  <si>
    <t>Membership KT &amp; Emily Le Gros less due for stamps/stationary</t>
  </si>
  <si>
    <t>Le Rougetel - Kit and French trip</t>
  </si>
  <si>
    <t xml:space="preserve">JPB _ Reimburse Bike shop costs and wood </t>
  </si>
  <si>
    <t>Travel Sub- Elliot Stead re French MTB trip</t>
  </si>
  <si>
    <t>Travel Sub- Dylan Evans re French MTB trip</t>
  </si>
  <si>
    <t>AA Developmenst LT 838605 - Pt refund of premium pd</t>
  </si>
  <si>
    <t>AA International for 2 Flags</t>
  </si>
  <si>
    <t xml:space="preserve">Ali Hart re cost of emails/texts </t>
  </si>
  <si>
    <t>Ivor Clarke re Accom Costs french MTB Trip</t>
  </si>
  <si>
    <t>Travel Sub- Aimee Lutz re French MTB trip</t>
  </si>
  <si>
    <t>Motorcare - Van various repairs (2 invs</t>
  </si>
  <si>
    <t>J Bridson re Condor &amp; Accom for Ride Ldn</t>
  </si>
  <si>
    <t>Membership, Kit and doanation for Tri club van use</t>
  </si>
  <si>
    <t>Indie Malzard - Membership</t>
  </si>
  <si>
    <t>Rhys Pilley Fr trip contrib</t>
  </si>
  <si>
    <t>Kit and Red Box &amp; Jack Rive Fr trip contrib</t>
  </si>
  <si>
    <t>Kalas - deposit on kit order</t>
  </si>
  <si>
    <t>Taylor Harrison Fr trip contrib</t>
  </si>
  <si>
    <t>Dylan Evans Fr trip contrib</t>
  </si>
  <si>
    <t>Charlie &amp; Libby Hart Fr trip contrib</t>
  </si>
  <si>
    <t>PLG French trip costs/fuel, less contribs for Kt &amp; Emily</t>
  </si>
  <si>
    <t xml:space="preserve">Ivor Clarke re Accom for French Trips </t>
  </si>
  <si>
    <t>Luc MPLB re Ride Ldn</t>
  </si>
  <si>
    <t>E Bridson re Ride Ldn</t>
  </si>
  <si>
    <t>Bridson - reimburse accom costs - Ride Ldn</t>
  </si>
  <si>
    <t>0/08/2015</t>
  </si>
  <si>
    <t>Ollie Maltwood Fr trip contrib</t>
  </si>
  <si>
    <t>Contrib from Moore re Ride Ldn</t>
  </si>
  <si>
    <t>Hoodies/kit reRide Ldn</t>
  </si>
  <si>
    <t>Tom Lumborg Fr trip contrib</t>
  </si>
  <si>
    <t xml:space="preserve">A Wright - Condor Costs for French trip 18/19 Aug less 2 x £30 </t>
  </si>
  <si>
    <t>To A Hart re Webscorer subscription</t>
  </si>
  <si>
    <t xml:space="preserve">H Mon Petit LB re French trip 14/16 Aug </t>
  </si>
  <si>
    <t>Subs for Dinan(Stead,Hamon,Atkinson,Le Mott, Liron &amp; Rive)</t>
  </si>
  <si>
    <t>O Maltwood - Kit</t>
  </si>
  <si>
    <t>O Maltwood - French Trip</t>
  </si>
  <si>
    <t>Kit, membership and subs for Plerin(Scott,Hamon,Holmes &amp;Lucas)</t>
  </si>
  <si>
    <t>Kalas - balance due on kit order</t>
  </si>
  <si>
    <t>Reimburse L Lutz re sundries for End Summer prentations</t>
  </si>
  <si>
    <t>Orpin - Dinan Trip x 2</t>
  </si>
  <si>
    <t>Accom costs for Dinan trip</t>
  </si>
  <si>
    <t>Bridson total subs for 2015 (10 x £100)</t>
  </si>
  <si>
    <t xml:space="preserve">Ashley Hillier/Nisbett re Accom for French Trips </t>
  </si>
  <si>
    <t>Sam/Tom Nisbett subs for France events</t>
  </si>
  <si>
    <t>Rhys Pilley sub for French trip</t>
  </si>
  <si>
    <t>Luc subs for 3 events less sub due for Malo rench trip</t>
  </si>
  <si>
    <t>Cadorets subs for 4 events - Liam  Harley</t>
  </si>
  <si>
    <t>Refund Bike deposit - Evie Le Breton</t>
  </si>
  <si>
    <t>Reimburse L Lutz re  Prizes/bike shop vouchers</t>
  </si>
  <si>
    <t>Sabine MG 2015 travel subsidy</t>
  </si>
  <si>
    <t>Reimburse J Hart for Inner tubes</t>
  </si>
  <si>
    <t>Chq issued - To look into fo what !</t>
  </si>
  <si>
    <t>Kit, membership and race fees</t>
  </si>
  <si>
    <t xml:space="preserve">Rebours 2xFrench trips and Kit, </t>
  </si>
  <si>
    <t>J Bridson re GB Coach travel costs</t>
  </si>
  <si>
    <t>J Bridson re BC Membership 2015/16</t>
  </si>
  <si>
    <t>Reimburse K Pilley re II costs - Grouville FC re toilet use</t>
  </si>
  <si>
    <t>Ollie Lowthorpe 2015 Sub - 7 events @ £100</t>
  </si>
  <si>
    <t>Reimburse E Le Brun van fuel and other sundries re II</t>
  </si>
  <si>
    <t>Lynne Minchington-Gilley (plan2plan)- re event registration</t>
  </si>
  <si>
    <t xml:space="preserve">Ivor Clarke re Condor Travel costs - </t>
  </si>
  <si>
    <t>Ivor Clarke re Condor for French Trips</t>
  </si>
  <si>
    <t>Addl Travel Sub- Jay Liron (CrowHill)</t>
  </si>
  <si>
    <t>Addl Travel Sub- Tom Le Rougetel (CrowHill)</t>
  </si>
  <si>
    <t>AddlTravel Sub- Elliot Stead (CrowHill)</t>
  </si>
  <si>
    <t>Level 2 Coaching costs - 2nd yr</t>
  </si>
  <si>
    <t>Countryways - Course cutting</t>
  </si>
  <si>
    <t>LE Brun - reimburse costs - Ride Ldn &amp; ……</t>
  </si>
  <si>
    <t>Winter raining - CrossFit November</t>
  </si>
  <si>
    <t>Ric Jamieson - Coach w/e</t>
  </si>
  <si>
    <t>Reimburse JPB re Junior II + bike repairs PP</t>
  </si>
  <si>
    <t>Reimburse PLG re Tenby Social evening</t>
  </si>
  <si>
    <t xml:space="preserve">Motorcare - Van various repairs </t>
  </si>
  <si>
    <t>Reimburse Lynda Lutz - freight costs for ProViz jackets</t>
  </si>
  <si>
    <t>ASSETS</t>
  </si>
  <si>
    <t>AS AT 31 DECEMBER 2015</t>
  </si>
  <si>
    <t>Bank AccountCash at bank</t>
  </si>
  <si>
    <t>£</t>
  </si>
  <si>
    <t>Renault Master van</t>
  </si>
  <si>
    <t>LDV Convoy minibus</t>
  </si>
  <si>
    <t>n/a</t>
  </si>
  <si>
    <t>4 Track Bikes</t>
  </si>
  <si>
    <t>12 'Club' bikes</t>
  </si>
  <si>
    <t>Banners and flags</t>
  </si>
  <si>
    <t>Sundry equipment &amp; tools</t>
  </si>
  <si>
    <t>Kit in stock</t>
  </si>
  <si>
    <t>Account information</t>
  </si>
  <si>
    <t>AccountJERSEY CYCLING ASSOC 26697114</t>
  </si>
  <si>
    <t>PeriodLast 1 month</t>
  </si>
  <si>
    <t>Type</t>
  </si>
  <si>
    <t>Paid in</t>
  </si>
  <si>
    <t>Paid out</t>
  </si>
  <si>
    <t>Balance</t>
  </si>
  <si>
    <t>OTR</t>
  </si>
  <si>
    <t>CALL REF.NO. 0263 , JOHN PALLOT BROWN</t>
  </si>
  <si>
    <t xml:space="preserve">- </t>
  </si>
  <si>
    <t>CALL REF.NO. 0264 , MR P LE GROS , FP 10/12/15 10 , 26235903598698000N</t>
  </si>
  <si>
    <t>CALL REF.NO. 0265 , MOTORCARE LTD</t>
  </si>
  <si>
    <t>CALL REF.NO. 0265 , STATES OF JSY BACS, FP 14/12/15 10 , 39165642816236000N</t>
  </si>
  <si>
    <t>CALL REF.NO. 0266 , MRS L J LUTZ , FP 17/12/15 10 , 46210425279826000N</t>
  </si>
  <si>
    <t>Further options</t>
  </si>
  <si>
    <t>View more transactions</t>
  </si>
  <si>
    <t>Start or stop receiving bank statements by post</t>
  </si>
  <si>
    <t>Download transactions</t>
  </si>
  <si>
    <t>Return to Account summary</t>
  </si>
  <si>
    <t>Online Banking</t>
  </si>
  <si>
    <t>Account summary</t>
  </si>
  <si>
    <t>Statements</t>
  </si>
  <si>
    <t>Payments and transfers</t>
  </si>
  <si>
    <t>Alerts</t>
  </si>
  <si>
    <t>Cards</t>
  </si>
  <si>
    <t>Your details</t>
  </si>
  <si>
    <t>Security</t>
  </si>
  <si>
    <t>Log out</t>
  </si>
  <si>
    <t>Closing Balance 31/12/15</t>
  </si>
  <si>
    <t>4b.  Trips to UK/France;  Trav subs, track hire &amp; sundry event costs</t>
  </si>
  <si>
    <t>Winter training - CrossFit December</t>
  </si>
  <si>
    <t>JCA Ann Mem &amp; CrossFit (£600 to be reimbursed)</t>
  </si>
  <si>
    <t>James Ramsden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</si>
</sst>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£&quot;#,##0;[Red]\-&quot;£&quot;#,##0"/>
    <numFmt numFmtId="8" formatCode="&quot;£&quot;#,##0.00;[Red]\-&quot;£&quot;#,##0.00"/>
    <numFmt numFmtId="164" formatCode="dd/mm/yy;@"/>
    <numFmt numFmtId="165" formatCode="#,##0.00;[Red]\(#,##0.00\)"/>
    <numFmt numFmtId="166" formatCode="#,##0.00;\(#,##0.00\)"/>
  </numFmts>
  <fonts count="2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9.35"/>
      <color rgb="FF421451"/>
      <name val="Tahoma"/>
      <family val="2"/>
    </font>
    <font>
      <u/>
      <sz val="11"/>
      <color rgb="FF42145F"/>
      <name val="Tahoma"/>
      <family val="2"/>
    </font>
    <font>
      <b/>
      <sz val="24"/>
      <color rgb="FF42145F"/>
      <name val="Tahoma"/>
      <family val="2"/>
    </font>
    <font>
      <b/>
      <sz val="12"/>
      <color rgb="FFFFFFFF"/>
      <name val="Tahoma"/>
      <family val="2"/>
    </font>
    <font>
      <b/>
      <sz val="9"/>
      <color rgb="FFFFFFFF"/>
      <name val="Tahoma"/>
      <family val="2"/>
    </font>
    <font>
      <b/>
      <sz val="9"/>
      <color rgb="FF421451"/>
      <name val="Tahoma"/>
      <family val="2"/>
    </font>
    <font>
      <sz val="9"/>
      <color rgb="FF421451"/>
      <name val="Tahoma"/>
      <family val="2"/>
    </font>
    <font>
      <b/>
      <sz val="15"/>
      <color rgb="FF421451"/>
      <name val="Tahoma"/>
      <family val="2"/>
    </font>
  </fonts>
  <fills count="1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42145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EDE9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42145F"/>
      </left>
      <right style="medium">
        <color rgb="FF42145F"/>
      </right>
      <top style="medium">
        <color rgb="FF42145F"/>
      </top>
      <bottom/>
      <diagonal/>
    </border>
    <border>
      <left style="medium">
        <color rgb="FFB4A99F"/>
      </left>
      <right style="medium">
        <color rgb="FFB4A99F"/>
      </right>
      <top/>
      <bottom style="medium">
        <color rgb="FFB4A99F"/>
      </bottom>
      <diagonal/>
    </border>
    <border>
      <left style="medium">
        <color rgb="FFB4A99F"/>
      </left>
      <right style="medium">
        <color rgb="FFEEEDE9"/>
      </right>
      <top/>
      <bottom style="medium">
        <color rgb="FFB4A99F"/>
      </bottom>
      <diagonal/>
    </border>
    <border>
      <left style="medium">
        <color rgb="FFB4A99F"/>
      </left>
      <right/>
      <top/>
      <bottom style="medium">
        <color rgb="FFB4A99F"/>
      </bottom>
      <diagonal/>
    </border>
    <border>
      <left/>
      <right/>
      <top/>
      <bottom style="medium">
        <color rgb="FFB4A99F"/>
      </bottom>
      <diagonal/>
    </border>
    <border>
      <left/>
      <right style="medium">
        <color rgb="FFB4A99F"/>
      </right>
      <top/>
      <bottom style="medium">
        <color rgb="FFB4A99F"/>
      </bottom>
      <diagonal/>
    </border>
    <border>
      <left/>
      <right style="medium">
        <color rgb="FFB4A99F"/>
      </right>
      <top/>
      <bottom/>
      <diagonal/>
    </border>
    <border>
      <left style="thick">
        <color rgb="FF2884CF"/>
      </left>
      <right/>
      <top/>
      <bottom style="medium">
        <color rgb="FFF7F7F5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2" borderId="0" xfId="0" applyFill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1" applyAlignment="1" applyProtection="1"/>
    <xf numFmtId="0" fontId="0" fillId="2" borderId="0" xfId="0" applyFill="1" applyAlignment="1">
      <alignment horizontal="center"/>
    </xf>
    <xf numFmtId="0" fontId="4" fillId="0" borderId="0" xfId="1" applyAlignment="1" applyProtection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0" xfId="0" applyFont="1" applyAlignment="1">
      <alignment horizontal="center"/>
    </xf>
    <xf numFmtId="4" fontId="0" fillId="0" borderId="0" xfId="0" applyNumberFormat="1"/>
    <xf numFmtId="4" fontId="3" fillId="0" borderId="0" xfId="0" applyNumberFormat="1" applyFont="1"/>
    <xf numFmtId="0" fontId="0" fillId="6" borderId="0" xfId="0" applyFill="1"/>
    <xf numFmtId="0" fontId="3" fillId="6" borderId="0" xfId="0" applyFont="1" applyFill="1" applyAlignment="1">
      <alignment horizontal="center" wrapText="1"/>
    </xf>
    <xf numFmtId="0" fontId="5" fillId="6" borderId="0" xfId="0" applyFont="1" applyFill="1" applyAlignment="1">
      <alignment horizontal="center"/>
    </xf>
    <xf numFmtId="4" fontId="0" fillId="6" borderId="0" xfId="0" applyNumberFormat="1" applyFill="1"/>
    <xf numFmtId="4" fontId="3" fillId="7" borderId="1" xfId="0" applyNumberFormat="1" applyFont="1" applyFill="1" applyBorder="1"/>
    <xf numFmtId="0" fontId="0" fillId="7" borderId="0" xfId="0" applyFill="1"/>
    <xf numFmtId="0" fontId="3" fillId="7" borderId="0" xfId="0" applyFont="1" applyFill="1" applyAlignment="1">
      <alignment horizontal="center" wrapText="1"/>
    </xf>
    <xf numFmtId="0" fontId="5" fillId="7" borderId="0" xfId="0" applyFont="1" applyFill="1" applyAlignment="1">
      <alignment horizontal="center"/>
    </xf>
    <xf numFmtId="4" fontId="0" fillId="7" borderId="0" xfId="0" applyNumberFormat="1" applyFill="1"/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/>
    <xf numFmtId="0" fontId="1" fillId="5" borderId="9" xfId="0" applyFont="1" applyFill="1" applyBorder="1" applyAlignment="1">
      <alignment horizontal="left"/>
    </xf>
    <xf numFmtId="0" fontId="1" fillId="5" borderId="10" xfId="0" applyFont="1" applyFill="1" applyBorder="1"/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center" wrapText="1"/>
    </xf>
    <xf numFmtId="166" fontId="0" fillId="7" borderId="0" xfId="0" applyNumberFormat="1" applyFill="1"/>
    <xf numFmtId="166" fontId="3" fillId="7" borderId="4" xfId="0" applyNumberFormat="1" applyFont="1" applyFill="1" applyBorder="1"/>
    <xf numFmtId="166" fontId="0" fillId="6" borderId="0" xfId="0" applyNumberFormat="1" applyFill="1"/>
    <xf numFmtId="166" fontId="3" fillId="6" borderId="4" xfId="0" applyNumberFormat="1" applyFont="1" applyFill="1" applyBorder="1"/>
    <xf numFmtId="0" fontId="11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4" fontId="0" fillId="0" borderId="11" xfId="0" applyNumberFormat="1" applyBorder="1"/>
    <xf numFmtId="4" fontId="0" fillId="0" borderId="8" xfId="0" applyNumberFormat="1" applyBorder="1"/>
    <xf numFmtId="166" fontId="0" fillId="0" borderId="0" xfId="0" applyNumberFormat="1" applyFill="1"/>
    <xf numFmtId="0" fontId="0" fillId="0" borderId="0" xfId="0" applyBorder="1"/>
    <xf numFmtId="0" fontId="12" fillId="0" borderId="0" xfId="0" applyFont="1" applyBorder="1"/>
    <xf numFmtId="0" fontId="0" fillId="0" borderId="0" xfId="0" quotePrefix="1" applyBorder="1" applyAlignment="1">
      <alignment horizontal="center"/>
    </xf>
    <xf numFmtId="0" fontId="0" fillId="0" borderId="0" xfId="0" applyFill="1" applyBorder="1"/>
    <xf numFmtId="4" fontId="3" fillId="8" borderId="1" xfId="0" applyNumberFormat="1" applyFont="1" applyFill="1" applyBorder="1"/>
    <xf numFmtId="0" fontId="0" fillId="8" borderId="0" xfId="0" applyFill="1"/>
    <xf numFmtId="0" fontId="3" fillId="8" borderId="0" xfId="0" applyFont="1" applyFill="1" applyAlignment="1">
      <alignment horizontal="center" wrapText="1"/>
    </xf>
    <xf numFmtId="0" fontId="3" fillId="8" borderId="0" xfId="0" applyFont="1" applyFill="1"/>
    <xf numFmtId="4" fontId="0" fillId="8" borderId="0" xfId="0" applyNumberFormat="1" applyFill="1"/>
    <xf numFmtId="166" fontId="3" fillId="8" borderId="4" xfId="0" applyNumberFormat="1" applyFont="1" applyFill="1" applyBorder="1"/>
    <xf numFmtId="0" fontId="0" fillId="0" borderId="0" xfId="0" applyAlignment="1">
      <alignment horizontal="center"/>
    </xf>
    <xf numFmtId="0" fontId="8" fillId="0" borderId="0" xfId="0" applyFont="1"/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4" fontId="3" fillId="3" borderId="4" xfId="0" applyNumberFormat="1" applyFont="1" applyFill="1" applyBorder="1"/>
    <xf numFmtId="0" fontId="0" fillId="0" borderId="0" xfId="0" applyAlignment="1">
      <alignment horizontal="center"/>
    </xf>
    <xf numFmtId="4" fontId="3" fillId="4" borderId="4" xfId="0" applyNumberFormat="1" applyFont="1" applyFill="1" applyBorder="1"/>
    <xf numFmtId="4" fontId="3" fillId="3" borderId="1" xfId="0" applyNumberFormat="1" applyFont="1" applyFill="1" applyBorder="1"/>
    <xf numFmtId="0" fontId="0" fillId="9" borderId="0" xfId="0" applyFill="1"/>
    <xf numFmtId="0" fontId="3" fillId="9" borderId="0" xfId="0" quotePrefix="1" applyFont="1" applyFill="1" applyAlignment="1">
      <alignment horizontal="center"/>
    </xf>
    <xf numFmtId="0" fontId="3" fillId="9" borderId="0" xfId="0" applyFont="1" applyFill="1" applyAlignment="1">
      <alignment horizontal="center"/>
    </xf>
    <xf numFmtId="0" fontId="8" fillId="9" borderId="0" xfId="0" applyFont="1" applyFill="1" applyAlignment="1">
      <alignment horizontal="center"/>
    </xf>
    <xf numFmtId="0" fontId="7" fillId="9" borderId="0" xfId="0" applyFont="1" applyFill="1"/>
    <xf numFmtId="4" fontId="7" fillId="9" borderId="0" xfId="0" applyNumberFormat="1" applyFont="1" applyFill="1"/>
    <xf numFmtId="4" fontId="9" fillId="9" borderId="0" xfId="0" applyNumberFormat="1" applyFont="1" applyFill="1"/>
    <xf numFmtId="0" fontId="9" fillId="9" borderId="0" xfId="0" applyFont="1" applyFill="1"/>
    <xf numFmtId="165" fontId="9" fillId="9" borderId="8" xfId="0" applyNumberFormat="1" applyFont="1" applyFill="1" applyBorder="1"/>
    <xf numFmtId="0" fontId="0" fillId="7" borderId="0" xfId="0" applyFill="1" applyAlignment="1">
      <alignment horizontal="center"/>
    </xf>
    <xf numFmtId="0" fontId="3" fillId="7" borderId="0" xfId="0" quotePrefix="1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8" fillId="7" borderId="0" xfId="0" applyFont="1" applyFill="1"/>
    <xf numFmtId="0" fontId="7" fillId="7" borderId="0" xfId="0" applyFont="1" applyFill="1"/>
    <xf numFmtId="4" fontId="7" fillId="7" borderId="0" xfId="0" applyNumberFormat="1" applyFont="1" applyFill="1"/>
    <xf numFmtId="166" fontId="7" fillId="7" borderId="0" xfId="0" applyNumberFormat="1" applyFont="1" applyFill="1"/>
    <xf numFmtId="0" fontId="3" fillId="7" borderId="0" xfId="0" applyFont="1" applyFill="1"/>
    <xf numFmtId="166" fontId="9" fillId="7" borderId="4" xfId="0" applyNumberFormat="1" applyFont="1" applyFill="1" applyBorder="1"/>
    <xf numFmtId="4" fontId="9" fillId="7" borderId="0" xfId="0" applyNumberFormat="1" applyFont="1" applyFill="1"/>
    <xf numFmtId="0" fontId="9" fillId="7" borderId="0" xfId="0" applyFont="1" applyFill="1"/>
    <xf numFmtId="0" fontId="9" fillId="7" borderId="0" xfId="0" applyFont="1" applyFill="1" applyAlignment="1">
      <alignment wrapText="1"/>
    </xf>
    <xf numFmtId="165" fontId="9" fillId="7" borderId="8" xfId="0" applyNumberFormat="1" applyFont="1" applyFill="1" applyBorder="1"/>
    <xf numFmtId="4" fontId="9" fillId="9" borderId="4" xfId="0" applyNumberFormat="1" applyFont="1" applyFill="1" applyBorder="1"/>
    <xf numFmtId="0" fontId="3" fillId="10" borderId="0" xfId="0" quotePrefix="1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0" fontId="0" fillId="10" borderId="0" xfId="0" applyFill="1"/>
    <xf numFmtId="4" fontId="7" fillId="10" borderId="0" xfId="0" applyNumberFormat="1" applyFont="1" applyFill="1"/>
    <xf numFmtId="0" fontId="7" fillId="10" borderId="0" xfId="0" applyFont="1" applyFill="1"/>
    <xf numFmtId="4" fontId="9" fillId="10" borderId="4" xfId="0" applyNumberFormat="1" applyFont="1" applyFill="1" applyBorder="1"/>
    <xf numFmtId="165" fontId="9" fillId="10" borderId="8" xfId="0" applyNumberFormat="1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166" fontId="0" fillId="11" borderId="0" xfId="0" applyNumberFormat="1" applyFill="1"/>
    <xf numFmtId="4" fontId="0" fillId="11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6" fontId="0" fillId="8" borderId="0" xfId="0" applyNumberFormat="1" applyFill="1"/>
    <xf numFmtId="166" fontId="0" fillId="4" borderId="0" xfId="0" applyNumberFormat="1" applyFill="1"/>
    <xf numFmtId="166" fontId="0" fillId="12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4" fontId="14" fillId="0" borderId="0" xfId="0" applyNumberFormat="1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Fill="1" applyAlignment="1">
      <alignment horizontal="center"/>
    </xf>
    <xf numFmtId="166" fontId="14" fillId="0" borderId="0" xfId="0" applyNumberFormat="1" applyFont="1" applyFill="1"/>
    <xf numFmtId="164" fontId="0" fillId="0" borderId="0" xfId="0" applyNumberFormat="1" applyFill="1" applyAlignment="1">
      <alignment horizontal="center"/>
    </xf>
    <xf numFmtId="0" fontId="0" fillId="0" borderId="0" xfId="0" quotePrefix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left" vertical="center" indent="1"/>
    </xf>
    <xf numFmtId="0" fontId="4" fillId="0" borderId="0" xfId="1" applyAlignment="1" applyProtection="1">
      <alignment horizontal="left" vertical="center" indent="1"/>
    </xf>
    <xf numFmtId="0" fontId="0" fillId="0" borderId="0" xfId="0" applyAlignment="1">
      <alignment horizontal="left" vertical="top"/>
    </xf>
    <xf numFmtId="0" fontId="18" fillId="0" borderId="0" xfId="0" applyFont="1" applyAlignment="1">
      <alignment horizontal="left" vertical="top"/>
    </xf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9" fillId="0" borderId="12" xfId="0" applyFont="1" applyBorder="1" applyAlignment="1">
      <alignment horizontal="left" vertical="top"/>
    </xf>
    <xf numFmtId="0" fontId="16" fillId="0" borderId="0" xfId="0" applyFont="1" applyAlignment="1">
      <alignment horizontal="left" vertical="center" indent="1"/>
    </xf>
    <xf numFmtId="0" fontId="16" fillId="0" borderId="13" xfId="0" applyFont="1" applyBorder="1" applyAlignment="1">
      <alignment horizontal="left" vertical="center"/>
    </xf>
    <xf numFmtId="0" fontId="20" fillId="14" borderId="14" xfId="0" applyFont="1" applyFill="1" applyBorder="1" applyAlignment="1">
      <alignment horizontal="center" vertical="center"/>
    </xf>
    <xf numFmtId="0" fontId="4" fillId="14" borderId="14" xfId="1" applyFill="1" applyBorder="1" applyAlignment="1" applyProtection="1">
      <alignment horizontal="center" vertical="center"/>
    </xf>
    <xf numFmtId="0" fontId="20" fillId="14" borderId="15" xfId="0" applyFont="1" applyFill="1" applyBorder="1" applyAlignment="1">
      <alignment horizontal="center" vertical="center"/>
    </xf>
    <xf numFmtId="15" fontId="22" fillId="15" borderId="14" xfId="0" applyNumberFormat="1" applyFont="1" applyFill="1" applyBorder="1" applyAlignment="1">
      <alignment horizontal="left" vertical="center"/>
    </xf>
    <xf numFmtId="0" fontId="22" fillId="15" borderId="14" xfId="0" applyFont="1" applyFill="1" applyBorder="1" applyAlignment="1">
      <alignment horizontal="left" vertical="center" wrapText="1"/>
    </xf>
    <xf numFmtId="0" fontId="22" fillId="15" borderId="14" xfId="0" applyFont="1" applyFill="1" applyBorder="1" applyAlignment="1">
      <alignment horizontal="right" vertical="center"/>
    </xf>
    <xf numFmtId="8" fontId="22" fillId="15" borderId="15" xfId="0" applyNumberFormat="1" applyFont="1" applyFill="1" applyBorder="1" applyAlignment="1">
      <alignment horizontal="right" vertical="center"/>
    </xf>
    <xf numFmtId="15" fontId="22" fillId="16" borderId="14" xfId="0" applyNumberFormat="1" applyFont="1" applyFill="1" applyBorder="1" applyAlignment="1">
      <alignment horizontal="left" vertical="center"/>
    </xf>
    <xf numFmtId="0" fontId="22" fillId="16" borderId="14" xfId="0" applyFont="1" applyFill="1" applyBorder="1" applyAlignment="1">
      <alignment horizontal="left" vertical="center" wrapText="1"/>
    </xf>
    <xf numFmtId="0" fontId="22" fillId="16" borderId="14" xfId="0" applyFont="1" applyFill="1" applyBorder="1" applyAlignment="1">
      <alignment horizontal="right" vertical="center"/>
    </xf>
    <xf numFmtId="8" fontId="22" fillId="16" borderId="15" xfId="0" applyNumberFormat="1" applyFont="1" applyFill="1" applyBorder="1" applyAlignment="1">
      <alignment horizontal="right" vertical="center"/>
    </xf>
    <xf numFmtId="0" fontId="0" fillId="13" borderId="18" xfId="0" applyFill="1" applyBorder="1"/>
    <xf numFmtId="0" fontId="0" fillId="0" borderId="13" xfId="0" applyBorder="1" applyAlignment="1">
      <alignment horizontal="left" vertical="top"/>
    </xf>
    <xf numFmtId="0" fontId="23" fillId="0" borderId="0" xfId="0" applyFont="1" applyAlignment="1">
      <alignment horizontal="left" vertical="top"/>
    </xf>
    <xf numFmtId="0" fontId="4" fillId="0" borderId="19" xfId="1" applyBorder="1" applyAlignment="1" applyProtection="1">
      <alignment horizontal="left" vertical="center" indent="1"/>
    </xf>
    <xf numFmtId="0" fontId="16" fillId="17" borderId="0" xfId="0" applyFont="1" applyFill="1" applyAlignment="1">
      <alignment horizontal="left" vertical="center" indent="1"/>
    </xf>
    <xf numFmtId="14" fontId="0" fillId="17" borderId="0" xfId="0" applyNumberFormat="1" applyFill="1"/>
    <xf numFmtId="8" fontId="22" fillId="17" borderId="15" xfId="0" applyNumberFormat="1" applyFont="1" applyFill="1" applyBorder="1" applyAlignment="1">
      <alignment horizontal="right" vertical="center"/>
    </xf>
    <xf numFmtId="0" fontId="0" fillId="17" borderId="17" xfId="0" applyFill="1" applyBorder="1"/>
    <xf numFmtId="0" fontId="0" fillId="17" borderId="0" xfId="0" applyFill="1"/>
    <xf numFmtId="0" fontId="1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3" fillId="7" borderId="7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20" fillId="13" borderId="15" xfId="0" applyFont="1" applyFill="1" applyBorder="1" applyAlignment="1">
      <alignment horizontal="center" vertical="center"/>
    </xf>
    <xf numFmtId="0" fontId="20" fillId="13" borderId="16" xfId="0" applyFont="1" applyFill="1" applyBorder="1" applyAlignment="1">
      <alignment horizontal="center" vertical="center"/>
    </xf>
    <xf numFmtId="0" fontId="20" fillId="13" borderId="17" xfId="0" applyFont="1" applyFill="1" applyBorder="1" applyAlignment="1">
      <alignment horizontal="center" vertical="center"/>
    </xf>
    <xf numFmtId="0" fontId="21" fillId="13" borderId="15" xfId="0" applyFont="1" applyFill="1" applyBorder="1" applyAlignment="1">
      <alignment horizontal="center" vertical="center"/>
    </xf>
    <xf numFmtId="0" fontId="21" fillId="13" borderId="16" xfId="0" applyFont="1" applyFill="1" applyBorder="1" applyAlignment="1">
      <alignment horizontal="center" vertical="center"/>
    </xf>
    <xf numFmtId="0" fontId="21" fillId="13" borderId="17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0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natwestinternational.com/yourstatement" TargetMode="External"/><Relationship Id="rId2" Type="http://schemas.openxmlformats.org/officeDocument/2006/relationships/image" Target="../media/image13.png"/><Relationship Id="rId1" Type="http://schemas.openxmlformats.org/officeDocument/2006/relationships/hyperlink" Target="http://www.natwestoffshore.com/" TargetMode="External"/><Relationship Id="rId6" Type="http://schemas.openxmlformats.org/officeDocument/2006/relationships/image" Target="../media/image15.png"/><Relationship Id="rId5" Type="http://schemas.openxmlformats.org/officeDocument/2006/relationships/hyperlink" Target="javascript:void(0);" TargetMode="External"/><Relationship Id="rId4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7.emf"/><Relationship Id="rId13" Type="http://schemas.openxmlformats.org/officeDocument/2006/relationships/image" Target="../media/image12.emf"/><Relationship Id="rId3" Type="http://schemas.openxmlformats.org/officeDocument/2006/relationships/image" Target="../media/image3.emf"/><Relationship Id="rId7" Type="http://schemas.openxmlformats.org/officeDocument/2006/relationships/image" Target="../media/image6.emf"/><Relationship Id="rId12" Type="http://schemas.openxmlformats.org/officeDocument/2006/relationships/image" Target="../media/image11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5.emf"/><Relationship Id="rId11" Type="http://schemas.openxmlformats.org/officeDocument/2006/relationships/image" Target="../media/image10.emf"/><Relationship Id="rId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image" Target="../media/image16.png"/><Relationship Id="rId9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1143000</xdr:colOff>
      <xdr:row>0</xdr:row>
      <xdr:rowOff>190500</xdr:rowOff>
    </xdr:to>
    <xdr:pic>
      <xdr:nvPicPr>
        <xdr:cNvPr id="2" name="ctl00_header_ctl00_BrandImage4" descr="NatWest offshore Logo - Back to home page ">
          <a:hlinkClick xmlns:r="http://schemas.openxmlformats.org/officeDocument/2006/relationships" r:id="rId1" tgtFrame="_top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62050"/>
          <a:ext cx="11430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1</xdr:col>
          <xdr:colOff>914400</xdr:colOff>
          <xdr:row>0</xdr:row>
          <xdr:rowOff>228600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3</xdr:col>
          <xdr:colOff>200025</xdr:colOff>
          <xdr:row>0</xdr:row>
          <xdr:rowOff>228600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3</xdr:col>
          <xdr:colOff>200025</xdr:colOff>
          <xdr:row>0</xdr:row>
          <xdr:rowOff>228600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3</xdr:col>
          <xdr:colOff>200025</xdr:colOff>
          <xdr:row>0</xdr:row>
          <xdr:rowOff>228600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3</xdr:col>
          <xdr:colOff>200025</xdr:colOff>
          <xdr:row>0</xdr:row>
          <xdr:rowOff>228600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1</xdr:row>
      <xdr:rowOff>0</xdr:rowOff>
    </xdr:from>
    <xdr:to>
      <xdr:col>1</xdr:col>
      <xdr:colOff>1847850</xdr:colOff>
      <xdr:row>2</xdr:row>
      <xdr:rowOff>66675</xdr:rowOff>
    </xdr:to>
    <xdr:pic>
      <xdr:nvPicPr>
        <xdr:cNvPr id="8" name="Picture 7" descr="Your statement explained">
          <a:hlinkClick xmlns:r="http://schemas.openxmlformats.org/officeDocument/2006/relationships" r:id="rId3" tgtFrame="helpwindow" tooltip="Your statement explained : Opens in a new window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257550"/>
          <a:ext cx="18478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1</xdr:col>
          <xdr:colOff>914400</xdr:colOff>
          <xdr:row>25</xdr:row>
          <xdr:rowOff>38100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914400</xdr:colOff>
          <xdr:row>39</xdr:row>
          <xdr:rowOff>38100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914400</xdr:colOff>
          <xdr:row>39</xdr:row>
          <xdr:rowOff>38100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200025</xdr:colOff>
          <xdr:row>39</xdr:row>
          <xdr:rowOff>38100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200025</xdr:colOff>
          <xdr:row>39</xdr:row>
          <xdr:rowOff>38100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200025</xdr:colOff>
          <xdr:row>39</xdr:row>
          <xdr:rowOff>38100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200025</xdr:colOff>
          <xdr:row>39</xdr:row>
          <xdr:rowOff>38100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200025</xdr:colOff>
          <xdr:row>39</xdr:row>
          <xdr:rowOff>38100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1</xdr:col>
          <xdr:colOff>371475</xdr:colOff>
          <xdr:row>39</xdr:row>
          <xdr:rowOff>133350</xdr:rowOff>
        </xdr:to>
        <xdr:sp macro="" textlink="">
          <xdr:nvSpPr>
            <xdr:cNvPr id="1053" name="Control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</xdr:col>
      <xdr:colOff>0</xdr:colOff>
      <xdr:row>38</xdr:row>
      <xdr:rowOff>0</xdr:rowOff>
    </xdr:from>
    <xdr:to>
      <xdr:col>1</xdr:col>
      <xdr:colOff>142875</xdr:colOff>
      <xdr:row>38</xdr:row>
      <xdr:rowOff>142875</xdr:rowOff>
    </xdr:to>
    <xdr:pic>
      <xdr:nvPicPr>
        <xdr:cNvPr id="18" name="Picture 17" descr="Close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8087975"/>
          <a:ext cx="142875" cy="14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thecyclecentrejsy@yahoo.co.uk" TargetMode="External"/><Relationship Id="rId1" Type="http://schemas.openxmlformats.org/officeDocument/2006/relationships/hyperlink" Target="mailto:nick@boudinscycles.com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nlinebanking.natwestoffshore.com/PaymentsAndTransfersLandingPage.aspx" TargetMode="External"/><Relationship Id="rId13" Type="http://schemas.openxmlformats.org/officeDocument/2006/relationships/hyperlink" Target="https://www.onlinebanking.natwestoffshore.com/ServiceManagement/RedirectOutOfService.aspx?targettag=destination_ExitService&amp;secstatus=0" TargetMode="External"/><Relationship Id="rId18" Type="http://schemas.openxmlformats.org/officeDocument/2006/relationships/image" Target="../media/image1.emf"/><Relationship Id="rId26" Type="http://schemas.openxmlformats.org/officeDocument/2006/relationships/image" Target="../media/image4.emf"/><Relationship Id="rId39" Type="http://schemas.openxmlformats.org/officeDocument/2006/relationships/control" Target="../activeX/activeX13.xml"/><Relationship Id="rId3" Type="http://schemas.openxmlformats.org/officeDocument/2006/relationships/hyperlink" Target="https://www.onlinebanking.natwestoffshore.com/StatementsOption.aspx" TargetMode="External"/><Relationship Id="rId21" Type="http://schemas.openxmlformats.org/officeDocument/2006/relationships/control" Target="../activeX/activeX3.xml"/><Relationship Id="rId34" Type="http://schemas.openxmlformats.org/officeDocument/2006/relationships/image" Target="../media/image8.emf"/><Relationship Id="rId42" Type="http://schemas.openxmlformats.org/officeDocument/2006/relationships/image" Target="../media/image12.emf"/><Relationship Id="rId7" Type="http://schemas.openxmlformats.org/officeDocument/2006/relationships/hyperlink" Target="https://www.onlinebanking.natwestoffshore.com/StatementsLandingPageA.aspx" TargetMode="External"/><Relationship Id="rId12" Type="http://schemas.openxmlformats.org/officeDocument/2006/relationships/hyperlink" Target="https://www.onlinebanking.natwestoffshore.com/SecurityLandingPage.aspx" TargetMode="External"/><Relationship Id="rId17" Type="http://schemas.openxmlformats.org/officeDocument/2006/relationships/control" Target="../activeX/activeX1.xml"/><Relationship Id="rId25" Type="http://schemas.openxmlformats.org/officeDocument/2006/relationships/control" Target="../activeX/activeX6.xml"/><Relationship Id="rId33" Type="http://schemas.openxmlformats.org/officeDocument/2006/relationships/control" Target="../activeX/activeX10.xml"/><Relationship Id="rId38" Type="http://schemas.openxmlformats.org/officeDocument/2006/relationships/image" Target="../media/image10.emf"/><Relationship Id="rId2" Type="http://schemas.openxmlformats.org/officeDocument/2006/relationships/hyperlink" Target="https://www.onlinebanking.natwestoffshore.com/StatementsFixedPeriod.aspx?SelPeriod=M1" TargetMode="External"/><Relationship Id="rId16" Type="http://schemas.openxmlformats.org/officeDocument/2006/relationships/vmlDrawing" Target="../drawings/vmlDrawing1.vml"/><Relationship Id="rId20" Type="http://schemas.openxmlformats.org/officeDocument/2006/relationships/image" Target="../media/image2.emf"/><Relationship Id="rId29" Type="http://schemas.openxmlformats.org/officeDocument/2006/relationships/control" Target="../activeX/activeX8.xml"/><Relationship Id="rId41" Type="http://schemas.openxmlformats.org/officeDocument/2006/relationships/control" Target="../activeX/activeX14.xml"/><Relationship Id="rId1" Type="http://schemas.openxmlformats.org/officeDocument/2006/relationships/hyperlink" Target="https://www.onlinebanking.natwestoffshore.com/StatementsFixedPeriod.aspx?id=525B4A306D0C09E15D0B79041EFE4ECB92B5C39C&amp;persist=%2fwEPBQ1BY2NvdW50TnVtYmVyBQgyNjY5NzExNA%3d%3d%7c%2fwEPBQhGcm9tRGF0ZQUTMDUvMTIvMjAxNSAwMDowMDowMA%3d%3d%7c%2fwEPBQhTb3J0Q29kZQUGNjAxMjAz%7c%2fwEPBQZUb0RhdGUFEzA1LzAxLzIwMTYgMDA6MDA6MDA%3d%7c%2fwEWBh4JU1MyQUNDRERBDwUdSkVSU0VZIENZQ0xJTkcgQVNTT0MgMjY2OTcxMTQFKDUyNUI0QTMwNkQwQzA5RTE1RDBCNzkwNDFFRkU0RUNCOTJCNUMzOUMeCFNTMlNQRERBDxBkZBYBAgJnHgZTUzJXTEEPAgFo&amp;SS4ITAsort=SequenceNumber" TargetMode="External"/><Relationship Id="rId6" Type="http://schemas.openxmlformats.org/officeDocument/2006/relationships/hyperlink" Target="https://www.onlinebanking.natwestoffshore.com/AccountSummary2.aspx" TargetMode="External"/><Relationship Id="rId11" Type="http://schemas.openxmlformats.org/officeDocument/2006/relationships/hyperlink" Target="https://www.onlinebanking.natwestoffshore.com/ChangeSettingsLandingPageA.aspx" TargetMode="External"/><Relationship Id="rId24" Type="http://schemas.openxmlformats.org/officeDocument/2006/relationships/control" Target="../activeX/activeX5.xml"/><Relationship Id="rId32" Type="http://schemas.openxmlformats.org/officeDocument/2006/relationships/image" Target="../media/image7.emf"/><Relationship Id="rId37" Type="http://schemas.openxmlformats.org/officeDocument/2006/relationships/control" Target="../activeX/activeX12.xml"/><Relationship Id="rId40" Type="http://schemas.openxmlformats.org/officeDocument/2006/relationships/image" Target="../media/image11.emf"/><Relationship Id="rId5" Type="http://schemas.openxmlformats.org/officeDocument/2006/relationships/hyperlink" Target="https://www.onlinebanking.natwestoffshore.com/AccountSummary2.aspx" TargetMode="External"/><Relationship Id="rId15" Type="http://schemas.openxmlformats.org/officeDocument/2006/relationships/drawing" Target="../drawings/drawing1.xml"/><Relationship Id="rId23" Type="http://schemas.openxmlformats.org/officeDocument/2006/relationships/image" Target="../media/image3.emf"/><Relationship Id="rId28" Type="http://schemas.openxmlformats.org/officeDocument/2006/relationships/image" Target="../media/image5.emf"/><Relationship Id="rId36" Type="http://schemas.openxmlformats.org/officeDocument/2006/relationships/image" Target="../media/image9.emf"/><Relationship Id="rId10" Type="http://schemas.openxmlformats.org/officeDocument/2006/relationships/hyperlink" Target="https://www.onlinebanking.natwestoffshore.com/AccountAdminLandingPageA.aspx" TargetMode="External"/><Relationship Id="rId19" Type="http://schemas.openxmlformats.org/officeDocument/2006/relationships/control" Target="../activeX/activeX2.xml"/><Relationship Id="rId31" Type="http://schemas.openxmlformats.org/officeDocument/2006/relationships/control" Target="../activeX/activeX9.xml"/><Relationship Id="rId4" Type="http://schemas.openxmlformats.org/officeDocument/2006/relationships/hyperlink" Target="https://www.onlinebanking.natwestoffshore.com/StatementsDownloadFixedPeriod.aspx" TargetMode="External"/><Relationship Id="rId9" Type="http://schemas.openxmlformats.org/officeDocument/2006/relationships/hyperlink" Target="https://www.onlinebanking.natwestoffshore.com/AlertsLandingPageA.aspx" TargetMode="External"/><Relationship Id="rId14" Type="http://schemas.openxmlformats.org/officeDocument/2006/relationships/printerSettings" Target="../printerSettings/printerSettings6.bin"/><Relationship Id="rId22" Type="http://schemas.openxmlformats.org/officeDocument/2006/relationships/control" Target="../activeX/activeX4.xml"/><Relationship Id="rId27" Type="http://schemas.openxmlformats.org/officeDocument/2006/relationships/control" Target="../activeX/activeX7.xml"/><Relationship Id="rId30" Type="http://schemas.openxmlformats.org/officeDocument/2006/relationships/image" Target="../media/image6.emf"/><Relationship Id="rId35" Type="http://schemas.openxmlformats.org/officeDocument/2006/relationships/control" Target="../activeX/activeX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37" sqref="D37"/>
    </sheetView>
  </sheetViews>
  <sheetFormatPr defaultRowHeight="15" x14ac:dyDescent="0.25"/>
  <cols>
    <col min="1" max="1" width="3.85546875" customWidth="1"/>
    <col min="2" max="2" width="27" customWidth="1"/>
    <col min="4" max="4" width="2.7109375" customWidth="1"/>
    <col min="5" max="5" width="2.28515625" customWidth="1"/>
    <col min="9" max="9" width="2.42578125" customWidth="1"/>
  </cols>
  <sheetData>
    <row r="1" spans="1:9" ht="15.75" x14ac:dyDescent="0.25">
      <c r="A1" s="180" t="s">
        <v>139</v>
      </c>
      <c r="B1" s="181"/>
      <c r="C1" s="181"/>
      <c r="D1" s="181"/>
      <c r="E1" s="181"/>
      <c r="F1" s="181"/>
      <c r="G1" s="181"/>
      <c r="H1" s="181"/>
      <c r="I1" s="181"/>
    </row>
    <row r="2" spans="1:9" ht="15.75" x14ac:dyDescent="0.25">
      <c r="A2" s="180" t="s">
        <v>260</v>
      </c>
      <c r="B2" s="181"/>
      <c r="C2" s="181"/>
      <c r="D2" s="181"/>
      <c r="E2" s="181"/>
      <c r="F2" s="181"/>
      <c r="G2" s="181"/>
      <c r="H2" s="181"/>
      <c r="I2" s="181"/>
    </row>
    <row r="3" spans="1:9" ht="15.75" x14ac:dyDescent="0.25">
      <c r="A3" s="180" t="s">
        <v>261</v>
      </c>
      <c r="B3" s="181"/>
      <c r="C3" s="181"/>
      <c r="D3" s="181"/>
      <c r="E3" s="181"/>
      <c r="F3" s="181"/>
      <c r="G3" s="181"/>
      <c r="H3" s="181"/>
      <c r="I3" s="181"/>
    </row>
    <row r="6" spans="1:9" x14ac:dyDescent="0.25">
      <c r="F6" s="18"/>
      <c r="H6" s="18" t="s">
        <v>263</v>
      </c>
    </row>
    <row r="7" spans="1:9" ht="29.25" customHeight="1" x14ac:dyDescent="0.25">
      <c r="B7" t="s">
        <v>262</v>
      </c>
      <c r="F7" s="149"/>
      <c r="H7" s="150">
        <v>6965</v>
      </c>
    </row>
    <row r="9" spans="1:9" x14ac:dyDescent="0.25">
      <c r="B9" t="s">
        <v>264</v>
      </c>
      <c r="H9" s="148" t="s">
        <v>266</v>
      </c>
    </row>
    <row r="11" spans="1:9" x14ac:dyDescent="0.25">
      <c r="B11" t="s">
        <v>265</v>
      </c>
      <c r="H11" s="148" t="s">
        <v>266</v>
      </c>
    </row>
    <row r="13" spans="1:9" x14ac:dyDescent="0.25">
      <c r="B13" t="s">
        <v>267</v>
      </c>
      <c r="H13" s="148" t="s">
        <v>266</v>
      </c>
    </row>
    <row r="15" spans="1:9" x14ac:dyDescent="0.25">
      <c r="B15" t="s">
        <v>268</v>
      </c>
      <c r="H15" s="148" t="s">
        <v>266</v>
      </c>
    </row>
    <row r="17" spans="2:8" x14ac:dyDescent="0.25">
      <c r="B17" t="s">
        <v>270</v>
      </c>
      <c r="H17" s="148" t="s">
        <v>266</v>
      </c>
    </row>
    <row r="19" spans="2:8" x14ac:dyDescent="0.25">
      <c r="B19" t="s">
        <v>269</v>
      </c>
      <c r="H19" s="148" t="s">
        <v>266</v>
      </c>
    </row>
    <row r="21" spans="2:8" x14ac:dyDescent="0.25">
      <c r="B21" t="s">
        <v>271</v>
      </c>
      <c r="H21" s="148" t="s">
        <v>266</v>
      </c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zoomScale="90" zoomScaleNormal="9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A2" sqref="A2:I2"/>
    </sheetView>
  </sheetViews>
  <sheetFormatPr defaultRowHeight="15" x14ac:dyDescent="0.25"/>
  <cols>
    <col min="1" max="1" width="32.42578125" customWidth="1"/>
    <col min="2" max="2" width="0.5703125" customWidth="1"/>
    <col min="3" max="3" width="5.85546875" style="15" customWidth="1"/>
    <col min="4" max="4" width="1.5703125" customWidth="1"/>
    <col min="5" max="5" width="23.28515625" customWidth="1"/>
    <col min="6" max="6" width="4.28515625" customWidth="1"/>
    <col min="7" max="7" width="17.42578125" customWidth="1"/>
    <col min="8" max="8" width="5.140625" customWidth="1"/>
    <col min="9" max="9" width="21.140625" customWidth="1"/>
    <col min="10" max="10" width="2.28515625" customWidth="1"/>
    <col min="11" max="11" width="38" customWidth="1"/>
  </cols>
  <sheetData>
    <row r="1" spans="1:9" s="16" customFormat="1" ht="23.25" customHeight="1" x14ac:dyDescent="0.25">
      <c r="A1" s="180" t="s">
        <v>139</v>
      </c>
      <c r="B1" s="181"/>
      <c r="C1" s="181"/>
      <c r="D1" s="181"/>
      <c r="E1" s="181"/>
      <c r="F1" s="181"/>
      <c r="G1" s="181"/>
      <c r="H1" s="181"/>
      <c r="I1" s="181"/>
    </row>
    <row r="2" spans="1:9" s="16" customFormat="1" ht="23.25" customHeight="1" x14ac:dyDescent="0.25">
      <c r="A2" s="180" t="s">
        <v>140</v>
      </c>
      <c r="B2" s="181"/>
      <c r="C2" s="181"/>
      <c r="D2" s="181"/>
      <c r="E2" s="181"/>
      <c r="F2" s="181"/>
      <c r="G2" s="181"/>
      <c r="H2" s="181"/>
      <c r="I2" s="181"/>
    </row>
    <row r="3" spans="1:9" s="16" customFormat="1" ht="23.25" customHeight="1" x14ac:dyDescent="0.25">
      <c r="A3" s="180" t="s">
        <v>141</v>
      </c>
      <c r="B3" s="181"/>
      <c r="C3" s="181"/>
      <c r="D3" s="181"/>
      <c r="E3" s="181"/>
      <c r="F3" s="181"/>
      <c r="G3" s="181"/>
      <c r="H3" s="181"/>
      <c r="I3" s="181"/>
    </row>
    <row r="4" spans="1:9" ht="17.25" customHeight="1" x14ac:dyDescent="0.25"/>
    <row r="5" spans="1:9" x14ac:dyDescent="0.25">
      <c r="A5" s="28"/>
      <c r="B5" s="28"/>
      <c r="C5" s="81"/>
      <c r="D5" s="28"/>
      <c r="E5" s="82" t="s">
        <v>159</v>
      </c>
      <c r="F5" s="83"/>
      <c r="G5" s="73" t="s">
        <v>142</v>
      </c>
      <c r="H5" s="74"/>
      <c r="I5" s="96" t="s">
        <v>160</v>
      </c>
    </row>
    <row r="6" spans="1:9" x14ac:dyDescent="0.25">
      <c r="A6" s="28"/>
      <c r="B6" s="28"/>
      <c r="C6" s="84" t="s">
        <v>57</v>
      </c>
      <c r="D6" s="28"/>
      <c r="E6" s="84" t="s">
        <v>61</v>
      </c>
      <c r="F6" s="28"/>
      <c r="G6" s="75" t="s">
        <v>61</v>
      </c>
      <c r="H6" s="72"/>
      <c r="I6" s="97" t="s">
        <v>61</v>
      </c>
    </row>
    <row r="7" spans="1:9" x14ac:dyDescent="0.25">
      <c r="A7" s="85" t="s">
        <v>81</v>
      </c>
      <c r="B7" s="28"/>
      <c r="C7" s="81"/>
      <c r="D7" s="28"/>
      <c r="E7" s="28"/>
      <c r="F7" s="28"/>
      <c r="G7" s="72"/>
      <c r="H7" s="72"/>
      <c r="I7" s="98"/>
    </row>
    <row r="8" spans="1:9" ht="9.75" customHeight="1" x14ac:dyDescent="0.25">
      <c r="A8" s="28"/>
      <c r="B8" s="28"/>
      <c r="C8" s="81"/>
      <c r="D8" s="28"/>
      <c r="E8" s="28"/>
      <c r="F8" s="28"/>
      <c r="G8" s="72"/>
      <c r="H8" s="72"/>
      <c r="I8" s="98"/>
    </row>
    <row r="9" spans="1:9" x14ac:dyDescent="0.25">
      <c r="A9" s="86" t="s">
        <v>74</v>
      </c>
      <c r="B9" s="28"/>
      <c r="C9" s="81">
        <v>1</v>
      </c>
      <c r="D9" s="28"/>
      <c r="E9" s="87">
        <f>-'Ledger 2015'!G4-E10</f>
        <v>11000</v>
      </c>
      <c r="F9" s="87"/>
      <c r="G9" s="77">
        <v>11000</v>
      </c>
      <c r="H9" s="77"/>
      <c r="I9" s="99">
        <v>11000</v>
      </c>
    </row>
    <row r="10" spans="1:9" x14ac:dyDescent="0.25">
      <c r="A10" s="86" t="s">
        <v>129</v>
      </c>
      <c r="B10" s="28"/>
      <c r="C10" s="81">
        <v>2</v>
      </c>
      <c r="D10" s="28"/>
      <c r="E10" s="87">
        <f>7440</f>
        <v>7440</v>
      </c>
      <c r="F10" s="87"/>
      <c r="G10" s="77">
        <v>6000</v>
      </c>
      <c r="H10" s="77"/>
      <c r="I10" s="99">
        <v>8100</v>
      </c>
    </row>
    <row r="11" spans="1:9" x14ac:dyDescent="0.25">
      <c r="A11" s="86" t="s">
        <v>116</v>
      </c>
      <c r="B11" s="28"/>
      <c r="C11" s="81">
        <v>3</v>
      </c>
      <c r="D11" s="28"/>
      <c r="E11" s="87">
        <f>-'Ledger 2015'!H4</f>
        <v>5916</v>
      </c>
      <c r="F11" s="87"/>
      <c r="G11" s="77">
        <v>5500</v>
      </c>
      <c r="H11" s="77"/>
      <c r="I11" s="99">
        <v>5853</v>
      </c>
    </row>
    <row r="12" spans="1:9" x14ac:dyDescent="0.25">
      <c r="A12" s="86" t="s">
        <v>69</v>
      </c>
      <c r="B12" s="28"/>
      <c r="C12" s="81"/>
      <c r="D12" s="28"/>
      <c r="E12" s="88">
        <f>-'Ledger 2015'!I4</f>
        <v>212</v>
      </c>
      <c r="F12" s="87"/>
      <c r="G12" s="77">
        <v>450</v>
      </c>
      <c r="H12" s="77"/>
      <c r="I12" s="99">
        <v>440</v>
      </c>
    </row>
    <row r="13" spans="1:9" x14ac:dyDescent="0.25">
      <c r="A13" s="86" t="s">
        <v>70</v>
      </c>
      <c r="B13" s="28"/>
      <c r="C13" s="81"/>
      <c r="D13" s="28"/>
      <c r="E13" s="88">
        <f>-'Ledger 2015'!J4</f>
        <v>1715</v>
      </c>
      <c r="F13" s="87"/>
      <c r="G13" s="77">
        <v>1500</v>
      </c>
      <c r="H13" s="77"/>
      <c r="I13" s="99">
        <v>1312</v>
      </c>
    </row>
    <row r="14" spans="1:9" x14ac:dyDescent="0.25">
      <c r="A14" s="86" t="s">
        <v>92</v>
      </c>
      <c r="B14" s="28"/>
      <c r="C14" s="81" t="s">
        <v>120</v>
      </c>
      <c r="D14" s="28"/>
      <c r="E14" s="88">
        <f>-'Ledger 2015'!K4</f>
        <v>2270</v>
      </c>
      <c r="F14" s="87"/>
      <c r="G14" s="77">
        <v>2000</v>
      </c>
      <c r="H14" s="77"/>
      <c r="I14" s="99">
        <v>2435</v>
      </c>
    </row>
    <row r="15" spans="1:9" x14ac:dyDescent="0.25">
      <c r="A15" s="86" t="s">
        <v>88</v>
      </c>
      <c r="B15" s="28"/>
      <c r="C15" s="81"/>
      <c r="D15" s="28"/>
      <c r="E15" s="88">
        <v>0</v>
      </c>
      <c r="F15" s="87"/>
      <c r="G15" s="77">
        <v>0</v>
      </c>
      <c r="H15" s="77"/>
      <c r="I15" s="99">
        <v>0</v>
      </c>
    </row>
    <row r="16" spans="1:9" ht="8.25" customHeight="1" x14ac:dyDescent="0.25">
      <c r="A16" s="28"/>
      <c r="B16" s="28"/>
      <c r="C16" s="81"/>
      <c r="D16" s="28"/>
      <c r="E16" s="86"/>
      <c r="F16" s="86"/>
      <c r="G16" s="76"/>
      <c r="H16" s="76"/>
      <c r="I16" s="100"/>
    </row>
    <row r="17" spans="1:9" s="8" customFormat="1" ht="15.75" thickBot="1" x14ac:dyDescent="0.3">
      <c r="A17" s="89"/>
      <c r="B17" s="89"/>
      <c r="C17" s="83"/>
      <c r="D17" s="89"/>
      <c r="E17" s="90">
        <f>SUM(E9:E16)</f>
        <v>28553</v>
      </c>
      <c r="F17" s="91"/>
      <c r="G17" s="95">
        <f>SUM(G9:G16)</f>
        <v>26450</v>
      </c>
      <c r="H17" s="78"/>
      <c r="I17" s="101">
        <f>SUM(I9:I16)</f>
        <v>29140</v>
      </c>
    </row>
    <row r="18" spans="1:9" x14ac:dyDescent="0.25">
      <c r="A18" s="28"/>
      <c r="B18" s="28"/>
      <c r="C18" s="81"/>
      <c r="D18" s="28"/>
      <c r="E18" s="86"/>
      <c r="F18" s="86"/>
      <c r="G18" s="76"/>
      <c r="H18" s="76"/>
      <c r="I18" s="100"/>
    </row>
    <row r="19" spans="1:9" x14ac:dyDescent="0.25">
      <c r="A19" s="85" t="s">
        <v>82</v>
      </c>
      <c r="B19" s="28"/>
      <c r="C19" s="81"/>
      <c r="D19" s="28"/>
      <c r="E19" s="86"/>
      <c r="F19" s="86"/>
      <c r="G19" s="76"/>
      <c r="H19" s="76"/>
      <c r="I19" s="100"/>
    </row>
    <row r="20" spans="1:9" x14ac:dyDescent="0.25">
      <c r="A20" s="28"/>
      <c r="B20" s="28"/>
      <c r="C20" s="81"/>
      <c r="D20" s="28"/>
      <c r="E20" s="86"/>
      <c r="F20" s="86"/>
      <c r="G20" s="76"/>
      <c r="H20" s="76"/>
      <c r="I20" s="100"/>
    </row>
    <row r="21" spans="1:9" x14ac:dyDescent="0.25">
      <c r="A21" s="86" t="s">
        <v>83</v>
      </c>
      <c r="B21" s="28"/>
      <c r="C21" s="81"/>
      <c r="D21" s="28"/>
      <c r="E21" s="88">
        <f>'Ledger 2015'!M4</f>
        <v>227.5</v>
      </c>
      <c r="F21" s="87"/>
      <c r="G21" s="77">
        <v>3000</v>
      </c>
      <c r="H21" s="77"/>
      <c r="I21" s="99">
        <v>3640.2499999999995</v>
      </c>
    </row>
    <row r="22" spans="1:9" x14ac:dyDescent="0.25">
      <c r="A22" s="86" t="s">
        <v>84</v>
      </c>
      <c r="B22" s="28"/>
      <c r="C22" s="81"/>
      <c r="D22" s="28"/>
      <c r="E22" s="88">
        <f>'Ledger 2015'!N4+'Ledger 2015'!V4</f>
        <v>362.25</v>
      </c>
      <c r="F22" s="87"/>
      <c r="G22" s="77">
        <v>400</v>
      </c>
      <c r="H22" s="77"/>
      <c r="I22" s="99">
        <v>90.3</v>
      </c>
    </row>
    <row r="23" spans="1:9" x14ac:dyDescent="0.25">
      <c r="A23" s="86" t="s">
        <v>85</v>
      </c>
      <c r="B23" s="28"/>
      <c r="C23" s="81" t="s">
        <v>121</v>
      </c>
      <c r="D23" s="28"/>
      <c r="E23" s="87">
        <f>'Ledger 2015'!O4</f>
        <v>16078.25</v>
      </c>
      <c r="F23" s="87"/>
      <c r="G23" s="77">
        <v>13000</v>
      </c>
      <c r="H23" s="77"/>
      <c r="I23" s="99">
        <v>18880.09</v>
      </c>
    </row>
    <row r="24" spans="1:9" x14ac:dyDescent="0.25">
      <c r="A24" s="86" t="s">
        <v>136</v>
      </c>
      <c r="B24" s="28"/>
      <c r="C24" s="81">
        <v>5</v>
      </c>
      <c r="D24" s="28"/>
      <c r="E24" s="87">
        <f>'Ledger 2015'!P4</f>
        <v>899.65999999999985</v>
      </c>
      <c r="F24" s="87"/>
      <c r="G24" s="77">
        <v>1225</v>
      </c>
      <c r="H24" s="77"/>
      <c r="I24" s="99">
        <v>1225</v>
      </c>
    </row>
    <row r="25" spans="1:9" x14ac:dyDescent="0.25">
      <c r="A25" s="86" t="s">
        <v>86</v>
      </c>
      <c r="B25" s="28"/>
      <c r="C25" s="81"/>
      <c r="D25" s="28"/>
      <c r="E25" s="88">
        <f>'Ledger 2015'!Q4</f>
        <v>1767.9</v>
      </c>
      <c r="F25" s="87"/>
      <c r="G25" s="77">
        <v>1500</v>
      </c>
      <c r="H25" s="77"/>
      <c r="I25" s="99">
        <v>2879.67</v>
      </c>
    </row>
    <row r="26" spans="1:9" x14ac:dyDescent="0.25">
      <c r="A26" s="86" t="s">
        <v>76</v>
      </c>
      <c r="B26" s="28"/>
      <c r="C26" s="81">
        <v>6</v>
      </c>
      <c r="D26" s="28"/>
      <c r="E26" s="87">
        <f>'Ledger 2015'!R4</f>
        <v>2207.5500000000002</v>
      </c>
      <c r="F26" s="87"/>
      <c r="G26" s="77">
        <v>2200</v>
      </c>
      <c r="H26" s="77"/>
      <c r="I26" s="99">
        <v>2260.64</v>
      </c>
    </row>
    <row r="27" spans="1:9" x14ac:dyDescent="0.25">
      <c r="A27" s="86" t="s">
        <v>131</v>
      </c>
      <c r="B27" s="28"/>
      <c r="C27" s="81">
        <v>7</v>
      </c>
      <c r="D27" s="28"/>
      <c r="E27" s="88">
        <f>'Ledger 2015'!S4</f>
        <v>1200.1199999999999</v>
      </c>
      <c r="F27" s="87"/>
      <c r="G27" s="77">
        <v>1500</v>
      </c>
      <c r="H27" s="77"/>
      <c r="I27" s="99">
        <v>1497.71</v>
      </c>
    </row>
    <row r="28" spans="1:9" x14ac:dyDescent="0.25">
      <c r="A28" s="86" t="s">
        <v>119</v>
      </c>
      <c r="B28" s="28"/>
      <c r="C28" s="81">
        <v>8</v>
      </c>
      <c r="D28" s="28"/>
      <c r="E28" s="88">
        <v>0</v>
      </c>
      <c r="F28" s="87"/>
      <c r="G28" s="77">
        <v>0</v>
      </c>
      <c r="H28" s="77"/>
      <c r="I28" s="99">
        <v>350</v>
      </c>
    </row>
    <row r="29" spans="1:9" x14ac:dyDescent="0.25">
      <c r="A29" s="86" t="s">
        <v>77</v>
      </c>
      <c r="B29" s="28"/>
      <c r="C29" s="81">
        <v>8</v>
      </c>
      <c r="D29" s="28"/>
      <c r="E29" s="88">
        <f>'Ledger 2015'!T4-E28</f>
        <v>797.94999999999993</v>
      </c>
      <c r="F29" s="87"/>
      <c r="G29" s="77">
        <v>1000</v>
      </c>
      <c r="H29" s="77"/>
      <c r="I29" s="99">
        <v>2237.4199999999996</v>
      </c>
    </row>
    <row r="30" spans="1:9" x14ac:dyDescent="0.25">
      <c r="A30" s="86" t="s">
        <v>87</v>
      </c>
      <c r="B30" s="28"/>
      <c r="C30" s="81">
        <v>9</v>
      </c>
      <c r="D30" s="28"/>
      <c r="E30" s="41">
        <f>'Ledger 2015'!U4</f>
        <v>1107.17</v>
      </c>
      <c r="F30" s="87"/>
      <c r="G30" s="77">
        <v>800</v>
      </c>
      <c r="H30" s="77"/>
      <c r="I30" s="99">
        <v>437.1400000000001</v>
      </c>
    </row>
    <row r="31" spans="1:9" x14ac:dyDescent="0.25">
      <c r="A31" s="86" t="s">
        <v>88</v>
      </c>
      <c r="B31" s="28"/>
      <c r="C31" s="81"/>
      <c r="D31" s="28"/>
      <c r="E31" s="88">
        <f>'Ledger 2015'!W4+E15</f>
        <v>682.84</v>
      </c>
      <c r="F31" s="87"/>
      <c r="G31" s="77">
        <v>400</v>
      </c>
      <c r="H31" s="77"/>
      <c r="I31" s="99">
        <v>563.97</v>
      </c>
    </row>
    <row r="32" spans="1:9" ht="9.75" customHeight="1" x14ac:dyDescent="0.25">
      <c r="A32" s="28"/>
      <c r="B32" s="28"/>
      <c r="C32" s="81"/>
      <c r="D32" s="28"/>
      <c r="E32" s="86"/>
      <c r="F32" s="86"/>
      <c r="G32" s="76"/>
      <c r="H32" s="76"/>
      <c r="I32" s="100"/>
    </row>
    <row r="33" spans="1:9" s="8" customFormat="1" ht="15.75" thickBot="1" x14ac:dyDescent="0.3">
      <c r="A33" s="89"/>
      <c r="B33" s="89"/>
      <c r="C33" s="83"/>
      <c r="D33" s="89"/>
      <c r="E33" s="90">
        <f>SUM(E21:E32)</f>
        <v>25331.19</v>
      </c>
      <c r="F33" s="92"/>
      <c r="G33" s="95">
        <f>SUM(G21:G32)</f>
        <v>25025</v>
      </c>
      <c r="H33" s="79"/>
      <c r="I33" s="101">
        <f>SUM(I21:I32)</f>
        <v>34062.189999999995</v>
      </c>
    </row>
    <row r="34" spans="1:9" x14ac:dyDescent="0.25">
      <c r="A34" s="28"/>
      <c r="B34" s="28"/>
      <c r="C34" s="81"/>
      <c r="D34" s="28"/>
      <c r="E34" s="86"/>
      <c r="F34" s="86"/>
      <c r="G34" s="76"/>
      <c r="H34" s="76"/>
      <c r="I34" s="100"/>
    </row>
    <row r="35" spans="1:9" s="8" customFormat="1" ht="32.25" customHeight="1" thickBot="1" x14ac:dyDescent="0.3">
      <c r="A35" s="93" t="s">
        <v>89</v>
      </c>
      <c r="B35" s="89"/>
      <c r="C35" s="83"/>
      <c r="D35" s="89"/>
      <c r="E35" s="94">
        <f>E17-E33</f>
        <v>3221.8100000000013</v>
      </c>
      <c r="F35" s="92"/>
      <c r="G35" s="80">
        <f>G17-G33</f>
        <v>1425</v>
      </c>
      <c r="H35" s="79"/>
      <c r="I35" s="102">
        <f>I17-I33</f>
        <v>-4922.1899999999951</v>
      </c>
    </row>
    <row r="36" spans="1:9" ht="15.75" thickTop="1" x14ac:dyDescent="0.25">
      <c r="A36" s="28"/>
      <c r="B36" s="28"/>
      <c r="C36" s="81"/>
      <c r="D36" s="28"/>
      <c r="E36" s="86"/>
      <c r="F36" s="86"/>
      <c r="G36" s="76"/>
      <c r="H36" s="76"/>
      <c r="I36" s="100"/>
    </row>
    <row r="37" spans="1:9" x14ac:dyDescent="0.25">
      <c r="A37" s="86" t="s">
        <v>90</v>
      </c>
      <c r="B37" s="28"/>
      <c r="C37" s="81"/>
      <c r="D37" s="28"/>
      <c r="E37" s="87">
        <f>I40-I38</f>
        <v>3443.4100000000053</v>
      </c>
      <c r="F37" s="87"/>
      <c r="G37" s="77">
        <f>I40</f>
        <v>3743.4100000000053</v>
      </c>
      <c r="H37" s="77"/>
      <c r="I37" s="99">
        <v>8365.6</v>
      </c>
    </row>
    <row r="38" spans="1:9" x14ac:dyDescent="0.25">
      <c r="A38" s="86" t="s">
        <v>130</v>
      </c>
      <c r="B38" s="28"/>
      <c r="C38" s="81"/>
      <c r="D38" s="28"/>
      <c r="E38" s="87">
        <f>-'Ledger 2015'!F140</f>
        <v>300</v>
      </c>
      <c r="F38" s="87"/>
      <c r="G38" s="77">
        <v>0</v>
      </c>
      <c r="H38" s="77"/>
      <c r="I38" s="99">
        <v>300</v>
      </c>
    </row>
    <row r="39" spans="1:9" ht="7.5" customHeight="1" x14ac:dyDescent="0.25">
      <c r="A39" s="86"/>
      <c r="B39" s="28"/>
      <c r="C39" s="81"/>
      <c r="D39" s="28"/>
      <c r="E39" s="87"/>
      <c r="F39" s="87"/>
      <c r="G39" s="77"/>
      <c r="H39" s="77"/>
      <c r="I39" s="99"/>
    </row>
    <row r="40" spans="1:9" ht="22.5" customHeight="1" thickBot="1" x14ac:dyDescent="0.3">
      <c r="A40" s="86" t="s">
        <v>91</v>
      </c>
      <c r="B40" s="28"/>
      <c r="C40" s="81"/>
      <c r="D40" s="28"/>
      <c r="E40" s="94">
        <f>SUM(E35:E38)</f>
        <v>6965.2200000000066</v>
      </c>
      <c r="F40" s="86"/>
      <c r="G40" s="80">
        <f>SUM(G35:G38)</f>
        <v>5168.4100000000053</v>
      </c>
      <c r="H40" s="76"/>
      <c r="I40" s="102">
        <f>SUM(I35:I38)</f>
        <v>3743.4100000000053</v>
      </c>
    </row>
    <row r="41" spans="1:9" ht="15.75" thickTop="1" x14ac:dyDescent="0.25">
      <c r="E41" s="36"/>
      <c r="F41" s="36"/>
      <c r="G41" s="36"/>
      <c r="H41" s="36"/>
      <c r="I41" s="36"/>
    </row>
    <row r="42" spans="1:9" ht="27" customHeight="1" x14ac:dyDescent="0.25">
      <c r="A42" s="62" t="s">
        <v>117</v>
      </c>
      <c r="F42" s="51"/>
      <c r="G42" s="52"/>
      <c r="H42" s="51"/>
      <c r="I42" s="51"/>
    </row>
    <row r="43" spans="1:9" ht="6.75" customHeight="1" x14ac:dyDescent="0.25">
      <c r="F43" s="51"/>
      <c r="G43" s="51"/>
      <c r="H43" s="51"/>
      <c r="I43" s="51"/>
    </row>
    <row r="44" spans="1:9" x14ac:dyDescent="0.25">
      <c r="A44" t="s">
        <v>138</v>
      </c>
      <c r="C44"/>
      <c r="F44" s="53" t="s">
        <v>123</v>
      </c>
      <c r="G44" t="s">
        <v>303</v>
      </c>
      <c r="H44" s="51"/>
      <c r="I44" s="51"/>
    </row>
    <row r="45" spans="1:9" x14ac:dyDescent="0.25">
      <c r="A45" t="s">
        <v>137</v>
      </c>
      <c r="C45"/>
      <c r="F45" s="53" t="s">
        <v>124</v>
      </c>
      <c r="G45" s="51" t="s">
        <v>125</v>
      </c>
      <c r="H45" s="51"/>
      <c r="I45" s="51"/>
    </row>
    <row r="46" spans="1:9" x14ac:dyDescent="0.25">
      <c r="A46" t="s">
        <v>134</v>
      </c>
      <c r="C46"/>
      <c r="F46" s="53" t="s">
        <v>126</v>
      </c>
      <c r="G46" s="51" t="s">
        <v>132</v>
      </c>
      <c r="H46" s="51"/>
      <c r="I46" s="51"/>
    </row>
    <row r="47" spans="1:9" x14ac:dyDescent="0.25">
      <c r="A47" t="s">
        <v>122</v>
      </c>
      <c r="C47"/>
      <c r="F47" s="53"/>
      <c r="G47" s="54"/>
      <c r="H47" s="51"/>
      <c r="I47" s="51"/>
    </row>
    <row r="48" spans="1:9" x14ac:dyDescent="0.25">
      <c r="A48" t="s">
        <v>301</v>
      </c>
      <c r="C48"/>
      <c r="F48" s="53"/>
      <c r="G48" s="54"/>
    </row>
    <row r="49" spans="1:7" x14ac:dyDescent="0.25">
      <c r="F49" s="53"/>
      <c r="G49" s="54"/>
    </row>
    <row r="50" spans="1:7" x14ac:dyDescent="0.25">
      <c r="C50" s="61"/>
      <c r="F50" s="53"/>
      <c r="G50" s="54"/>
    </row>
    <row r="51" spans="1:7" x14ac:dyDescent="0.25">
      <c r="C51" s="61"/>
      <c r="F51" s="53"/>
      <c r="G51" s="54"/>
    </row>
    <row r="52" spans="1:7" x14ac:dyDescent="0.25">
      <c r="C52" s="61"/>
      <c r="F52" s="53"/>
      <c r="G52" s="54"/>
    </row>
    <row r="53" spans="1:7" x14ac:dyDescent="0.25">
      <c r="A53" s="36" t="s">
        <v>95</v>
      </c>
      <c r="C53" s="1" t="s">
        <v>96</v>
      </c>
      <c r="G53" s="63" t="s">
        <v>127</v>
      </c>
    </row>
    <row r="54" spans="1:7" ht="28.5" customHeight="1" x14ac:dyDescent="0.25">
      <c r="A54" s="36" t="s">
        <v>93</v>
      </c>
      <c r="C54" s="1" t="s">
        <v>96</v>
      </c>
      <c r="G54" t="s">
        <v>304</v>
      </c>
    </row>
    <row r="55" spans="1:7" ht="29.25" customHeight="1" x14ac:dyDescent="0.25">
      <c r="A55" s="36" t="s">
        <v>94</v>
      </c>
      <c r="C55" s="1" t="s">
        <v>96</v>
      </c>
    </row>
    <row r="58" spans="1:7" x14ac:dyDescent="0.25">
      <c r="F58" t="s">
        <v>3</v>
      </c>
    </row>
  </sheetData>
  <mergeCells count="3">
    <mergeCell ref="A3:I3"/>
    <mergeCell ref="A1:I1"/>
    <mergeCell ref="A2:I2"/>
  </mergeCells>
  <pageMargins left="0.15748031496062992" right="0.23622047244094491" top="3.937007874015748E-2" bottom="3.937007874015748E-2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2"/>
  <sheetViews>
    <sheetView view="pageBreakPreview" zoomScale="60" zoomScaleNormal="80" workbookViewId="0">
      <pane xSplit="4" ySplit="7" topLeftCell="H92" activePane="bottomRight" state="frozen"/>
      <selection pane="topRight" activeCell="E1" sqref="E1"/>
      <selection pane="bottomLeft" activeCell="A8" sqref="A8"/>
      <selection pane="bottomRight" activeCell="B132" sqref="B132"/>
    </sheetView>
  </sheetViews>
  <sheetFormatPr defaultRowHeight="15" x14ac:dyDescent="0.25"/>
  <cols>
    <col min="1" max="1" width="9.5703125" style="64" customWidth="1"/>
    <col min="2" max="2" width="61.42578125" customWidth="1"/>
    <col min="3" max="3" width="7.42578125" style="38" customWidth="1"/>
    <col min="4" max="4" width="14" customWidth="1"/>
    <col min="5" max="5" width="1.85546875" customWidth="1"/>
    <col min="6" max="6" width="12.28515625" customWidth="1"/>
    <col min="7" max="7" width="15.140625" customWidth="1"/>
    <col min="8" max="8" width="13.7109375" customWidth="1"/>
    <col min="9" max="9" width="12.7109375" customWidth="1"/>
    <col min="10" max="11" width="13.85546875" customWidth="1"/>
    <col min="12" max="12" width="0.85546875" customWidth="1"/>
    <col min="13" max="13" width="12.7109375" customWidth="1"/>
    <col min="14" max="14" width="14.140625" customWidth="1"/>
    <col min="15" max="18" width="12.7109375" customWidth="1"/>
    <col min="19" max="20" width="13.85546875" customWidth="1"/>
    <col min="21" max="23" width="12.7109375" customWidth="1"/>
    <col min="24" max="24" width="0.85546875" customWidth="1"/>
    <col min="25" max="25" width="6.28515625" style="64" customWidth="1"/>
  </cols>
  <sheetData>
    <row r="1" spans="1:25" s="4" customFormat="1" ht="18.75" x14ac:dyDescent="0.3">
      <c r="A1" s="32" t="s">
        <v>58</v>
      </c>
      <c r="B1" s="33"/>
      <c r="C1" s="37"/>
      <c r="Y1" s="65"/>
    </row>
    <row r="2" spans="1:25" s="4" customFormat="1" ht="19.5" thickBot="1" x14ac:dyDescent="0.35">
      <c r="A2" s="34" t="s">
        <v>133</v>
      </c>
      <c r="B2" s="35"/>
      <c r="C2" s="37"/>
      <c r="Y2" s="65"/>
    </row>
    <row r="3" spans="1:25" ht="18" customHeight="1" x14ac:dyDescent="0.25">
      <c r="G3" s="182" t="s">
        <v>0</v>
      </c>
      <c r="H3" s="183"/>
      <c r="I3" s="183"/>
      <c r="J3" s="183"/>
      <c r="K3" s="184"/>
      <c r="M3" s="185" t="s">
        <v>1</v>
      </c>
      <c r="N3" s="186"/>
      <c r="O3" s="186"/>
      <c r="P3" s="186"/>
      <c r="Q3" s="186"/>
      <c r="R3" s="186"/>
      <c r="S3" s="186"/>
      <c r="T3" s="186"/>
      <c r="U3" s="186"/>
      <c r="V3" s="186"/>
      <c r="W3" s="187"/>
    </row>
    <row r="4" spans="1:25" s="8" customFormat="1" ht="15.75" thickBot="1" x14ac:dyDescent="0.3">
      <c r="A4" s="5"/>
      <c r="C4" s="39" t="s">
        <v>97</v>
      </c>
      <c r="D4" s="71">
        <f>D140</f>
        <v>6965.2200000000012</v>
      </c>
      <c r="F4" s="55">
        <f t="shared" ref="F4:K4" si="0">F149</f>
        <v>-300</v>
      </c>
      <c r="G4" s="27">
        <f t="shared" si="0"/>
        <v>-18440</v>
      </c>
      <c r="H4" s="27">
        <f t="shared" si="0"/>
        <v>-5916</v>
      </c>
      <c r="I4" s="27">
        <f t="shared" si="0"/>
        <v>-212</v>
      </c>
      <c r="J4" s="27">
        <f t="shared" si="0"/>
        <v>-1715</v>
      </c>
      <c r="K4" s="27">
        <f t="shared" si="0"/>
        <v>-2270</v>
      </c>
      <c r="M4" s="44">
        <f t="shared" ref="M4:W4" si="1">M149</f>
        <v>227.5</v>
      </c>
      <c r="N4" s="44">
        <f t="shared" si="1"/>
        <v>0</v>
      </c>
      <c r="O4" s="44">
        <f t="shared" si="1"/>
        <v>16078.25</v>
      </c>
      <c r="P4" s="44">
        <f t="shared" si="1"/>
        <v>899.65999999999985</v>
      </c>
      <c r="Q4" s="44">
        <f t="shared" si="1"/>
        <v>1767.9</v>
      </c>
      <c r="R4" s="44">
        <f t="shared" si="1"/>
        <v>2207.5500000000002</v>
      </c>
      <c r="S4" s="44">
        <f t="shared" si="1"/>
        <v>1200.1199999999999</v>
      </c>
      <c r="T4" s="44">
        <f t="shared" si="1"/>
        <v>797.94999999999993</v>
      </c>
      <c r="U4" s="44">
        <f t="shared" si="1"/>
        <v>1107.17</v>
      </c>
      <c r="V4" s="44">
        <f t="shared" si="1"/>
        <v>362.25</v>
      </c>
      <c r="W4" s="44">
        <f t="shared" si="1"/>
        <v>682.84</v>
      </c>
      <c r="Y4" s="5"/>
    </row>
    <row r="5" spans="1:25" ht="3" customHeight="1" x14ac:dyDescent="0.25">
      <c r="F5" s="56"/>
      <c r="G5" s="28"/>
      <c r="H5" s="28"/>
      <c r="I5" s="28"/>
      <c r="J5" s="28"/>
      <c r="K5" s="28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5" s="17" customFormat="1" ht="30" x14ac:dyDescent="0.25">
      <c r="B6" s="17" t="s">
        <v>3</v>
      </c>
      <c r="C6" s="40"/>
      <c r="D6" s="17" t="s">
        <v>60</v>
      </c>
      <c r="F6" s="57" t="s">
        <v>118</v>
      </c>
      <c r="G6" s="29" t="s">
        <v>65</v>
      </c>
      <c r="H6" s="29" t="s">
        <v>68</v>
      </c>
      <c r="I6" s="29" t="s">
        <v>69</v>
      </c>
      <c r="J6" s="29" t="s">
        <v>70</v>
      </c>
      <c r="K6" s="29" t="s">
        <v>71</v>
      </c>
      <c r="M6" s="24" t="s">
        <v>72</v>
      </c>
      <c r="N6" s="24" t="s">
        <v>79</v>
      </c>
      <c r="O6" s="24" t="s">
        <v>73</v>
      </c>
      <c r="P6" s="24" t="s">
        <v>135</v>
      </c>
      <c r="Q6" s="24" t="s">
        <v>75</v>
      </c>
      <c r="R6" s="24" t="s">
        <v>76</v>
      </c>
      <c r="S6" s="24" t="s">
        <v>128</v>
      </c>
      <c r="T6" s="24" t="s">
        <v>77</v>
      </c>
      <c r="U6" s="24" t="s">
        <v>78</v>
      </c>
      <c r="V6" s="24" t="s">
        <v>79</v>
      </c>
      <c r="W6" s="24" t="s">
        <v>80</v>
      </c>
    </row>
    <row r="7" spans="1:25" s="8" customFormat="1" ht="22.5" customHeight="1" x14ac:dyDescent="0.25">
      <c r="A7" s="5" t="s">
        <v>63</v>
      </c>
      <c r="B7" s="8" t="s">
        <v>62</v>
      </c>
      <c r="C7" s="37"/>
      <c r="D7" s="18" t="s">
        <v>61</v>
      </c>
      <c r="F7" s="58"/>
      <c r="G7" s="30" t="s">
        <v>61</v>
      </c>
      <c r="H7" s="30" t="s">
        <v>61</v>
      </c>
      <c r="I7" s="30" t="s">
        <v>61</v>
      </c>
      <c r="J7" s="30" t="s">
        <v>61</v>
      </c>
      <c r="K7" s="30" t="s">
        <v>61</v>
      </c>
      <c r="M7" s="25" t="s">
        <v>61</v>
      </c>
      <c r="N7" s="25" t="s">
        <v>61</v>
      </c>
      <c r="O7" s="25" t="s">
        <v>61</v>
      </c>
      <c r="P7" s="25" t="s">
        <v>61</v>
      </c>
      <c r="Q7" s="25" t="s">
        <v>61</v>
      </c>
      <c r="R7" s="25" t="s">
        <v>61</v>
      </c>
      <c r="S7" s="25" t="s">
        <v>61</v>
      </c>
      <c r="T7" s="25" t="s">
        <v>61</v>
      </c>
      <c r="U7" s="25" t="s">
        <v>61</v>
      </c>
      <c r="V7" s="25" t="s">
        <v>61</v>
      </c>
      <c r="W7" s="25" t="s">
        <v>61</v>
      </c>
      <c r="Y7" s="20" t="s">
        <v>67</v>
      </c>
    </row>
    <row r="8" spans="1:25" x14ac:dyDescent="0.25">
      <c r="F8" s="56"/>
      <c r="G8" s="28"/>
      <c r="H8" s="28"/>
      <c r="I8" s="28"/>
      <c r="J8" s="28"/>
      <c r="K8" s="28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</row>
    <row r="9" spans="1:25" x14ac:dyDescent="0.25">
      <c r="A9" s="19">
        <v>41640</v>
      </c>
      <c r="B9" t="s">
        <v>64</v>
      </c>
      <c r="D9" s="21">
        <v>3743.41</v>
      </c>
      <c r="E9" s="21"/>
      <c r="F9" s="59">
        <v>-300</v>
      </c>
      <c r="G9" s="31"/>
      <c r="H9" s="31"/>
      <c r="I9" s="31"/>
      <c r="J9" s="31"/>
      <c r="K9" s="31"/>
      <c r="L9" s="21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Y9" s="115"/>
    </row>
    <row r="10" spans="1:25" ht="5.25" customHeight="1" x14ac:dyDescent="0.25">
      <c r="D10" s="21"/>
      <c r="E10" s="21"/>
      <c r="F10" s="59"/>
      <c r="G10" s="31"/>
      <c r="H10" s="31"/>
      <c r="I10" s="31"/>
      <c r="J10" s="31"/>
      <c r="K10" s="31"/>
      <c r="L10" s="21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</row>
    <row r="11" spans="1:25" x14ac:dyDescent="0.25">
      <c r="A11" s="19">
        <v>42006</v>
      </c>
      <c r="B11" t="s">
        <v>233</v>
      </c>
      <c r="C11" s="45">
        <v>130</v>
      </c>
      <c r="D11" s="50">
        <v>-100</v>
      </c>
      <c r="E11" s="21"/>
      <c r="F11" s="59">
        <f>-D11</f>
        <v>100</v>
      </c>
      <c r="G11" s="41"/>
      <c r="H11" s="41"/>
      <c r="I11" s="41"/>
      <c r="J11" s="41"/>
      <c r="K11" s="41"/>
      <c r="L11" s="21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Y11" s="103">
        <f t="shared" ref="Y11:Y130" si="2">SUM(D11:W11)</f>
        <v>0</v>
      </c>
    </row>
    <row r="12" spans="1:25" x14ac:dyDescent="0.25">
      <c r="A12" s="19">
        <v>42009</v>
      </c>
      <c r="B12" t="s">
        <v>144</v>
      </c>
      <c r="C12" s="45"/>
      <c r="D12" s="107">
        <v>533</v>
      </c>
      <c r="E12" s="21"/>
      <c r="F12" s="59"/>
      <c r="G12" s="41"/>
      <c r="H12" s="41"/>
      <c r="I12" s="41"/>
      <c r="J12" s="41"/>
      <c r="K12" s="41"/>
      <c r="L12" s="21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108">
        <f>-D12</f>
        <v>-533</v>
      </c>
      <c r="Y12" s="103">
        <f t="shared" si="2"/>
        <v>0</v>
      </c>
    </row>
    <row r="13" spans="1:25" x14ac:dyDescent="0.25">
      <c r="A13" s="19">
        <v>42009</v>
      </c>
      <c r="B13" t="s">
        <v>145</v>
      </c>
      <c r="C13" s="45"/>
      <c r="D13" s="107">
        <v>-200</v>
      </c>
      <c r="E13" s="21"/>
      <c r="F13" s="59"/>
      <c r="G13" s="41"/>
      <c r="H13" s="41"/>
      <c r="I13" s="41"/>
      <c r="J13" s="41"/>
      <c r="K13" s="41"/>
      <c r="L13" s="21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108">
        <f>-D13</f>
        <v>200</v>
      </c>
      <c r="Y13" s="103">
        <f t="shared" si="2"/>
        <v>0</v>
      </c>
    </row>
    <row r="14" spans="1:25" x14ac:dyDescent="0.25">
      <c r="A14" s="19">
        <v>42009</v>
      </c>
      <c r="B14" t="s">
        <v>146</v>
      </c>
      <c r="C14" s="45"/>
      <c r="D14" s="107">
        <v>-387.5</v>
      </c>
      <c r="E14" s="21"/>
      <c r="F14" s="59"/>
      <c r="G14" s="41"/>
      <c r="H14" s="41"/>
      <c r="I14" s="41"/>
      <c r="J14" s="41"/>
      <c r="K14" s="41"/>
      <c r="L14" s="21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108">
        <f>-D14</f>
        <v>387.5</v>
      </c>
      <c r="Y14" s="103">
        <f t="shared" si="2"/>
        <v>0</v>
      </c>
    </row>
    <row r="15" spans="1:25" x14ac:dyDescent="0.25">
      <c r="A15" s="19">
        <v>42034</v>
      </c>
      <c r="B15" t="s">
        <v>143</v>
      </c>
      <c r="C15" s="45"/>
      <c r="D15" s="50">
        <v>2786</v>
      </c>
      <c r="E15" s="21"/>
      <c r="F15" s="59"/>
      <c r="G15" s="41"/>
      <c r="H15" s="41">
        <f>-D15-I15-J15</f>
        <v>-2686</v>
      </c>
      <c r="I15" s="41">
        <v>-50</v>
      </c>
      <c r="J15" s="41">
        <v>-50</v>
      </c>
      <c r="K15" s="41"/>
      <c r="L15" s="21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Y15" s="67">
        <f t="shared" si="2"/>
        <v>0</v>
      </c>
    </row>
    <row r="16" spans="1:25" x14ac:dyDescent="0.25">
      <c r="A16" s="19">
        <v>42058</v>
      </c>
      <c r="B16" t="s">
        <v>150</v>
      </c>
      <c r="C16" s="45"/>
      <c r="D16" s="50">
        <v>510</v>
      </c>
      <c r="E16" s="21"/>
      <c r="F16" s="59"/>
      <c r="G16" s="41"/>
      <c r="H16" s="41">
        <f>-D16-I16-J16</f>
        <v>-510</v>
      </c>
      <c r="I16" s="41"/>
      <c r="J16" s="41"/>
      <c r="K16" s="41"/>
      <c r="L16" s="21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Y16" s="104">
        <f t="shared" si="2"/>
        <v>0</v>
      </c>
    </row>
    <row r="17" spans="1:25" x14ac:dyDescent="0.25">
      <c r="A17" s="19">
        <v>42058</v>
      </c>
      <c r="B17" t="s">
        <v>186</v>
      </c>
      <c r="C17" s="45"/>
      <c r="D17" s="50">
        <v>80</v>
      </c>
      <c r="E17" s="21"/>
      <c r="F17" s="59"/>
      <c r="G17" s="41"/>
      <c r="H17" s="41">
        <f>-D17-W17</f>
        <v>-90</v>
      </c>
      <c r="I17" s="41"/>
      <c r="J17" s="41"/>
      <c r="K17" s="41"/>
      <c r="L17" s="21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>
        <v>10</v>
      </c>
      <c r="Y17" s="104">
        <f t="shared" si="2"/>
        <v>0</v>
      </c>
    </row>
    <row r="18" spans="1:25" x14ac:dyDescent="0.25">
      <c r="A18" s="19">
        <v>42059</v>
      </c>
      <c r="B18" t="s">
        <v>151</v>
      </c>
      <c r="C18" s="45"/>
      <c r="D18" s="50">
        <v>-157</v>
      </c>
      <c r="E18" s="21"/>
      <c r="F18" s="59"/>
      <c r="G18" s="41"/>
      <c r="H18" s="41"/>
      <c r="I18" s="41"/>
      <c r="J18" s="41"/>
      <c r="K18" s="41"/>
      <c r="L18" s="21"/>
      <c r="M18" s="26"/>
      <c r="N18" s="26"/>
      <c r="O18" s="26"/>
      <c r="P18" s="26">
        <f>-D18</f>
        <v>157</v>
      </c>
      <c r="Q18" s="26"/>
      <c r="R18" s="26"/>
      <c r="S18" s="26"/>
      <c r="T18" s="26"/>
      <c r="U18" s="26"/>
      <c r="V18" s="26"/>
      <c r="W18" s="26"/>
      <c r="Y18" s="104">
        <f t="shared" si="2"/>
        <v>0</v>
      </c>
    </row>
    <row r="19" spans="1:25" x14ac:dyDescent="0.25">
      <c r="A19" s="19">
        <v>42065</v>
      </c>
      <c r="B19" t="s">
        <v>150</v>
      </c>
      <c r="C19" s="45"/>
      <c r="D19" s="50">
        <f>90+90+50</f>
        <v>230</v>
      </c>
      <c r="E19" s="21"/>
      <c r="F19" s="59"/>
      <c r="G19" s="41"/>
      <c r="H19" s="41">
        <f>-D19-I19-J19</f>
        <v>-230</v>
      </c>
      <c r="I19" s="41"/>
      <c r="J19" s="41"/>
      <c r="K19" s="41"/>
      <c r="L19" s="21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Y19" s="109">
        <f t="shared" si="2"/>
        <v>0</v>
      </c>
    </row>
    <row r="20" spans="1:25" x14ac:dyDescent="0.25">
      <c r="A20" s="19">
        <v>42066</v>
      </c>
      <c r="B20" t="s">
        <v>154</v>
      </c>
      <c r="C20" s="45">
        <v>141</v>
      </c>
      <c r="D20" s="50">
        <v>-208.08</v>
      </c>
      <c r="E20" s="21"/>
      <c r="F20" s="59"/>
      <c r="G20" s="41"/>
      <c r="H20" s="41"/>
      <c r="I20" s="41"/>
      <c r="J20" s="41"/>
      <c r="K20" s="41"/>
      <c r="L20" s="21"/>
      <c r="M20" s="26"/>
      <c r="N20" s="26"/>
      <c r="O20" s="26">
        <f>-D20</f>
        <v>208.08</v>
      </c>
      <c r="P20" s="26"/>
      <c r="Q20" s="26"/>
      <c r="R20" s="26"/>
      <c r="S20" s="26"/>
      <c r="T20" s="26"/>
      <c r="U20" s="26"/>
      <c r="V20" s="26"/>
      <c r="W20" s="26"/>
      <c r="Y20" s="110">
        <f t="shared" si="2"/>
        <v>0</v>
      </c>
    </row>
    <row r="21" spans="1:25" x14ac:dyDescent="0.25">
      <c r="A21" s="19">
        <v>42067</v>
      </c>
      <c r="B21" t="s">
        <v>155</v>
      </c>
      <c r="C21" s="45"/>
      <c r="D21" s="50">
        <v>-271.99</v>
      </c>
      <c r="E21" s="21"/>
      <c r="F21" s="59"/>
      <c r="G21" s="41"/>
      <c r="H21" s="41"/>
      <c r="I21" s="41"/>
      <c r="J21" s="41"/>
      <c r="K21" s="41"/>
      <c r="L21" s="21"/>
      <c r="M21" s="26"/>
      <c r="N21" s="26"/>
      <c r="O21" s="26"/>
      <c r="P21" s="26"/>
      <c r="Q21" s="26"/>
      <c r="R21" s="26"/>
      <c r="S21" s="26">
        <f>130</f>
        <v>130</v>
      </c>
      <c r="T21" s="26"/>
      <c r="U21" s="26"/>
      <c r="V21" s="26"/>
      <c r="W21" s="26">
        <f>-D21-S21</f>
        <v>141.99</v>
      </c>
      <c r="Y21" s="110">
        <f t="shared" si="2"/>
        <v>0</v>
      </c>
    </row>
    <row r="22" spans="1:25" x14ac:dyDescent="0.25">
      <c r="A22" s="19">
        <v>42067</v>
      </c>
      <c r="B22" t="s">
        <v>157</v>
      </c>
      <c r="C22" s="45"/>
      <c r="D22" s="50">
        <v>-362.25</v>
      </c>
      <c r="E22" s="21"/>
      <c r="F22" s="59"/>
      <c r="G22" s="41"/>
      <c r="H22" s="41"/>
      <c r="I22" s="41"/>
      <c r="J22" s="41"/>
      <c r="K22" s="41"/>
      <c r="L22" s="21"/>
      <c r="M22" s="26"/>
      <c r="N22" s="26"/>
      <c r="O22" s="26"/>
      <c r="P22" s="26"/>
      <c r="Q22" s="26"/>
      <c r="R22" s="26"/>
      <c r="S22" s="26"/>
      <c r="T22" s="26"/>
      <c r="U22" s="26"/>
      <c r="V22" s="26">
        <f>-D22</f>
        <v>362.25</v>
      </c>
      <c r="W22" s="26"/>
      <c r="Y22" s="110">
        <f t="shared" si="2"/>
        <v>0</v>
      </c>
    </row>
    <row r="23" spans="1:25" x14ac:dyDescent="0.25">
      <c r="A23" s="19">
        <v>42067</v>
      </c>
      <c r="B23" t="s">
        <v>156</v>
      </c>
      <c r="C23" s="45"/>
      <c r="D23" s="50">
        <v>-66</v>
      </c>
      <c r="E23" s="21"/>
      <c r="F23" s="59"/>
      <c r="G23" s="41"/>
      <c r="H23" s="41"/>
      <c r="I23" s="41"/>
      <c r="J23" s="41"/>
      <c r="K23" s="41"/>
      <c r="L23" s="21"/>
      <c r="M23" s="26"/>
      <c r="N23" s="26"/>
      <c r="O23" s="26">
        <f>-D23</f>
        <v>66</v>
      </c>
      <c r="P23" s="26"/>
      <c r="Q23" s="26"/>
      <c r="R23" s="26"/>
      <c r="S23" s="26"/>
      <c r="T23" s="26"/>
      <c r="U23" s="26"/>
      <c r="V23" s="26"/>
      <c r="W23" s="26"/>
      <c r="Y23" s="110">
        <f t="shared" si="2"/>
        <v>0</v>
      </c>
    </row>
    <row r="24" spans="1:25" x14ac:dyDescent="0.25">
      <c r="A24" s="19">
        <v>42067</v>
      </c>
      <c r="B24" t="s">
        <v>152</v>
      </c>
      <c r="C24" s="45"/>
      <c r="D24" s="50">
        <v>-572.55999999999995</v>
      </c>
      <c r="E24" s="21"/>
      <c r="F24" s="59"/>
      <c r="G24" s="41"/>
      <c r="H24" s="41"/>
      <c r="I24" s="41"/>
      <c r="J24" s="41"/>
      <c r="K24" s="41"/>
      <c r="L24" s="21"/>
      <c r="M24" s="26"/>
      <c r="N24" s="26"/>
      <c r="O24" s="26"/>
      <c r="P24" s="26"/>
      <c r="Q24" s="26"/>
      <c r="R24" s="26">
        <f>-D24</f>
        <v>572.55999999999995</v>
      </c>
      <c r="S24" s="26"/>
      <c r="T24" s="26"/>
      <c r="U24" s="26"/>
      <c r="V24" s="26"/>
      <c r="W24" s="26"/>
      <c r="Y24" s="110">
        <f t="shared" si="2"/>
        <v>0</v>
      </c>
    </row>
    <row r="25" spans="1:25" x14ac:dyDescent="0.25">
      <c r="A25" s="19">
        <v>42065</v>
      </c>
      <c r="B25" t="s">
        <v>153</v>
      </c>
      <c r="C25" s="45"/>
      <c r="D25" s="50">
        <v>7440</v>
      </c>
      <c r="E25" s="21"/>
      <c r="F25" s="59"/>
      <c r="G25" s="41">
        <f>-D25</f>
        <v>-7440</v>
      </c>
      <c r="H25" s="41"/>
      <c r="I25" s="41"/>
      <c r="J25" s="41"/>
      <c r="K25" s="41"/>
      <c r="L25" s="21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Y25" s="110">
        <f t="shared" si="2"/>
        <v>0</v>
      </c>
    </row>
    <row r="26" spans="1:25" x14ac:dyDescent="0.25">
      <c r="A26" s="19">
        <v>42058</v>
      </c>
      <c r="B26" t="s">
        <v>150</v>
      </c>
      <c r="C26" s="45"/>
      <c r="D26" s="50">
        <v>140</v>
      </c>
      <c r="E26" s="21"/>
      <c r="F26" s="59"/>
      <c r="G26" s="41"/>
      <c r="H26" s="41">
        <f>-D26-I26-J26</f>
        <v>-140</v>
      </c>
      <c r="I26" s="41"/>
      <c r="J26" s="41"/>
      <c r="K26" s="41"/>
      <c r="L26" s="21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Y26" s="111">
        <f t="shared" si="2"/>
        <v>0</v>
      </c>
    </row>
    <row r="27" spans="1:25" x14ac:dyDescent="0.25">
      <c r="A27" s="19">
        <v>42107</v>
      </c>
      <c r="B27" t="s">
        <v>158</v>
      </c>
      <c r="C27" s="45"/>
      <c r="D27" s="50">
        <v>-1995</v>
      </c>
      <c r="E27" s="21"/>
      <c r="F27" s="59"/>
      <c r="G27" s="41"/>
      <c r="H27" s="41"/>
      <c r="I27" s="41"/>
      <c r="J27" s="41"/>
      <c r="K27" s="41"/>
      <c r="L27" s="21"/>
      <c r="M27" s="26"/>
      <c r="N27" s="26"/>
      <c r="O27" s="26">
        <f>-D27-K27</f>
        <v>1995</v>
      </c>
      <c r="P27" s="26"/>
      <c r="Q27" s="26"/>
      <c r="R27" s="26"/>
      <c r="S27" s="26"/>
      <c r="T27" s="26"/>
      <c r="U27" s="26"/>
      <c r="V27" s="26"/>
      <c r="W27" s="26"/>
      <c r="Y27" s="104">
        <f t="shared" si="2"/>
        <v>0</v>
      </c>
    </row>
    <row r="28" spans="1:25" x14ac:dyDescent="0.25">
      <c r="A28" s="19">
        <v>42116</v>
      </c>
      <c r="B28" t="s">
        <v>161</v>
      </c>
      <c r="C28" s="45"/>
      <c r="D28" s="50">
        <v>-498.26</v>
      </c>
      <c r="E28" s="21"/>
      <c r="F28" s="59"/>
      <c r="G28" s="41"/>
      <c r="H28" s="41"/>
      <c r="I28" s="41"/>
      <c r="J28" s="41"/>
      <c r="K28" s="41"/>
      <c r="L28" s="21"/>
      <c r="M28" s="26"/>
      <c r="N28" s="26"/>
      <c r="O28" s="26">
        <f>-D28</f>
        <v>498.26</v>
      </c>
      <c r="P28" s="26"/>
      <c r="Q28" s="26"/>
      <c r="R28" s="26"/>
      <c r="S28" s="26"/>
      <c r="T28" s="26"/>
      <c r="U28" s="26"/>
      <c r="V28" s="26"/>
      <c r="W28" s="26"/>
      <c r="Y28" s="112">
        <f t="shared" si="2"/>
        <v>0</v>
      </c>
    </row>
    <row r="29" spans="1:25" x14ac:dyDescent="0.25">
      <c r="A29" s="19">
        <v>42116</v>
      </c>
      <c r="B29" t="s">
        <v>162</v>
      </c>
      <c r="C29" s="45"/>
      <c r="D29" s="50">
        <v>-217.72</v>
      </c>
      <c r="E29" s="21"/>
      <c r="F29" s="59"/>
      <c r="G29" s="41"/>
      <c r="H29" s="41"/>
      <c r="I29" s="41"/>
      <c r="J29" s="41"/>
      <c r="K29" s="41"/>
      <c r="L29" s="21"/>
      <c r="M29" s="26"/>
      <c r="N29" s="26"/>
      <c r="O29" s="26"/>
      <c r="P29" s="26"/>
      <c r="Q29" s="26"/>
      <c r="R29" s="26"/>
      <c r="S29" s="26"/>
      <c r="T29" s="26"/>
      <c r="U29" s="26">
        <f>-D29</f>
        <v>217.72</v>
      </c>
      <c r="V29" s="26"/>
      <c r="W29" s="26"/>
      <c r="Y29" s="112">
        <f t="shared" si="2"/>
        <v>0</v>
      </c>
    </row>
    <row r="30" spans="1:25" x14ac:dyDescent="0.25">
      <c r="A30" s="19">
        <v>42116</v>
      </c>
      <c r="B30" t="s">
        <v>163</v>
      </c>
      <c r="C30" s="45"/>
      <c r="D30" s="50">
        <v>-50</v>
      </c>
      <c r="E30" s="21"/>
      <c r="F30" s="59"/>
      <c r="G30" s="41"/>
      <c r="H30" s="41"/>
      <c r="I30" s="41"/>
      <c r="J30" s="41"/>
      <c r="K30" s="41"/>
      <c r="L30" s="21"/>
      <c r="M30" s="26"/>
      <c r="N30" s="26"/>
      <c r="O30" s="26">
        <f>-D30</f>
        <v>50</v>
      </c>
      <c r="P30" s="26"/>
      <c r="Q30" s="26"/>
      <c r="R30" s="26"/>
      <c r="S30" s="26"/>
      <c r="T30" s="26"/>
      <c r="U30" s="26"/>
      <c r="V30" s="26"/>
      <c r="W30" s="26"/>
      <c r="Y30" s="112">
        <f t="shared" si="2"/>
        <v>0</v>
      </c>
    </row>
    <row r="31" spans="1:25" x14ac:dyDescent="0.25">
      <c r="A31" s="19">
        <v>42116</v>
      </c>
      <c r="B31" t="s">
        <v>164</v>
      </c>
      <c r="C31" s="45"/>
      <c r="D31" s="50">
        <v>-50</v>
      </c>
      <c r="E31" s="21"/>
      <c r="F31" s="59"/>
      <c r="G31" s="41"/>
      <c r="H31" s="41"/>
      <c r="I31" s="41"/>
      <c r="J31" s="41"/>
      <c r="K31" s="41"/>
      <c r="L31" s="21"/>
      <c r="M31" s="26"/>
      <c r="N31" s="26"/>
      <c r="O31" s="26">
        <f>-D31</f>
        <v>50</v>
      </c>
      <c r="P31" s="26"/>
      <c r="Q31" s="26"/>
      <c r="R31" s="26"/>
      <c r="S31" s="26"/>
      <c r="T31" s="26"/>
      <c r="U31" s="26"/>
      <c r="V31" s="26"/>
      <c r="W31" s="26"/>
      <c r="Y31" s="112">
        <f t="shared" si="2"/>
        <v>0</v>
      </c>
    </row>
    <row r="32" spans="1:25" x14ac:dyDescent="0.25">
      <c r="A32" s="19">
        <v>42123</v>
      </c>
      <c r="B32" t="s">
        <v>165</v>
      </c>
      <c r="C32" s="45"/>
      <c r="D32" s="50">
        <v>-50</v>
      </c>
      <c r="E32" s="21"/>
      <c r="F32" s="59"/>
      <c r="G32" s="41"/>
      <c r="H32" s="41"/>
      <c r="I32" s="41"/>
      <c r="J32" s="41"/>
      <c r="K32" s="41"/>
      <c r="L32" s="21"/>
      <c r="M32" s="26"/>
      <c r="N32" s="26"/>
      <c r="O32" s="26">
        <f>-D32</f>
        <v>50</v>
      </c>
      <c r="P32" s="26"/>
      <c r="Q32" s="26"/>
      <c r="R32" s="26"/>
      <c r="S32" s="26"/>
      <c r="T32" s="26"/>
      <c r="U32" s="26"/>
      <c r="V32" s="26"/>
      <c r="W32" s="26"/>
      <c r="Y32" s="113">
        <f t="shared" si="2"/>
        <v>0</v>
      </c>
    </row>
    <row r="33" spans="1:25" x14ac:dyDescent="0.25">
      <c r="A33" s="19">
        <v>42123</v>
      </c>
      <c r="B33" t="s">
        <v>166</v>
      </c>
      <c r="C33" s="45"/>
      <c r="D33" s="50">
        <v>-37</v>
      </c>
      <c r="E33" s="21"/>
      <c r="F33" s="59"/>
      <c r="G33" s="41"/>
      <c r="H33" s="41"/>
      <c r="I33" s="41"/>
      <c r="J33" s="41"/>
      <c r="K33" s="41"/>
      <c r="L33" s="21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>
        <f>-D33-S33</f>
        <v>37</v>
      </c>
      <c r="Y33" s="113">
        <f t="shared" si="2"/>
        <v>0</v>
      </c>
    </row>
    <row r="34" spans="1:25" x14ac:dyDescent="0.25">
      <c r="A34" s="19">
        <v>42124</v>
      </c>
      <c r="B34" t="s">
        <v>167</v>
      </c>
      <c r="C34" s="45"/>
      <c r="D34" s="50">
        <v>-1258.8599999999999</v>
      </c>
      <c r="E34" s="21"/>
      <c r="F34" s="59"/>
      <c r="G34" s="41"/>
      <c r="H34" s="41"/>
      <c r="I34" s="41"/>
      <c r="J34" s="41"/>
      <c r="K34" s="41"/>
      <c r="L34" s="21"/>
      <c r="M34" s="26"/>
      <c r="N34" s="26"/>
      <c r="O34" s="26"/>
      <c r="P34" s="26"/>
      <c r="Q34" s="26"/>
      <c r="R34" s="26">
        <f>-D34</f>
        <v>1258.8599999999999</v>
      </c>
      <c r="S34" s="26"/>
      <c r="T34" s="26"/>
      <c r="U34" s="26"/>
      <c r="V34" s="26"/>
      <c r="W34" s="26"/>
      <c r="Y34" s="113">
        <f t="shared" si="2"/>
        <v>0</v>
      </c>
    </row>
    <row r="35" spans="1:25" x14ac:dyDescent="0.25">
      <c r="A35" s="19">
        <v>42129</v>
      </c>
      <c r="B35" t="s">
        <v>168</v>
      </c>
      <c r="C35" s="45">
        <v>142</v>
      </c>
      <c r="D35" s="50">
        <v>-100</v>
      </c>
      <c r="E35" s="21"/>
      <c r="F35" s="59">
        <f>-D35</f>
        <v>100</v>
      </c>
      <c r="G35" s="41"/>
      <c r="H35" s="41"/>
      <c r="I35" s="41"/>
      <c r="J35" s="41"/>
      <c r="K35" s="41"/>
      <c r="L35" s="21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Y35" s="113">
        <f t="shared" si="2"/>
        <v>0</v>
      </c>
    </row>
    <row r="36" spans="1:25" x14ac:dyDescent="0.25">
      <c r="A36" s="19">
        <v>42130</v>
      </c>
      <c r="B36" t="s">
        <v>169</v>
      </c>
      <c r="C36" s="45"/>
      <c r="D36" s="50">
        <v>995</v>
      </c>
      <c r="E36" s="21"/>
      <c r="F36" s="59"/>
      <c r="G36" s="41"/>
      <c r="H36" s="41">
        <f>-D36-K36-J36-I36</f>
        <v>-240</v>
      </c>
      <c r="I36" s="41">
        <v>-30</v>
      </c>
      <c r="J36" s="41">
        <v>-175</v>
      </c>
      <c r="K36" s="41">
        <v>-550</v>
      </c>
      <c r="L36" s="21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Y36" s="113">
        <f t="shared" si="2"/>
        <v>0</v>
      </c>
    </row>
    <row r="37" spans="1:25" x14ac:dyDescent="0.25">
      <c r="A37" s="19">
        <v>42135</v>
      </c>
      <c r="B37" t="s">
        <v>170</v>
      </c>
      <c r="C37" s="45"/>
      <c r="D37" s="50">
        <v>100</v>
      </c>
      <c r="E37" s="21"/>
      <c r="F37" s="59"/>
      <c r="G37" s="41"/>
      <c r="H37" s="41"/>
      <c r="I37" s="41"/>
      <c r="J37" s="41"/>
      <c r="K37" s="41">
        <f>-D37</f>
        <v>-100</v>
      </c>
      <c r="L37" s="21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Y37" s="113">
        <f t="shared" si="2"/>
        <v>0</v>
      </c>
    </row>
    <row r="38" spans="1:25" x14ac:dyDescent="0.25">
      <c r="A38" s="19">
        <v>42136</v>
      </c>
      <c r="B38" t="s">
        <v>171</v>
      </c>
      <c r="C38" s="45"/>
      <c r="D38" s="50">
        <v>-427.15</v>
      </c>
      <c r="E38" s="21"/>
      <c r="F38" s="59"/>
      <c r="G38" s="41"/>
      <c r="H38" s="41"/>
      <c r="I38" s="41"/>
      <c r="J38" s="41"/>
      <c r="K38" s="41"/>
      <c r="L38" s="21"/>
      <c r="M38" s="26"/>
      <c r="N38" s="26"/>
      <c r="O38" s="26"/>
      <c r="P38" s="26"/>
      <c r="Q38" s="26"/>
      <c r="R38" s="26"/>
      <c r="S38" s="26">
        <f>-D38</f>
        <v>427.15</v>
      </c>
      <c r="T38" s="26"/>
      <c r="U38" s="26"/>
      <c r="V38" s="26"/>
      <c r="W38" s="26"/>
      <c r="Y38" s="113">
        <f t="shared" si="2"/>
        <v>0</v>
      </c>
    </row>
    <row r="39" spans="1:25" x14ac:dyDescent="0.25">
      <c r="A39" s="19">
        <v>42136</v>
      </c>
      <c r="B39" t="s">
        <v>172</v>
      </c>
      <c r="C39" s="45"/>
      <c r="D39" s="50">
        <v>-468</v>
      </c>
      <c r="E39" s="21"/>
      <c r="F39" s="59"/>
      <c r="G39" s="41"/>
      <c r="H39" s="41"/>
      <c r="I39" s="41"/>
      <c r="J39" s="41"/>
      <c r="K39" s="41"/>
      <c r="L39" s="21"/>
      <c r="M39" s="26"/>
      <c r="N39" s="26"/>
      <c r="O39" s="26">
        <f>-D39</f>
        <v>468</v>
      </c>
      <c r="P39" s="26"/>
      <c r="Q39" s="26"/>
      <c r="R39" s="26"/>
      <c r="S39" s="26"/>
      <c r="T39" s="26"/>
      <c r="U39" s="26"/>
      <c r="V39" s="26"/>
      <c r="W39" s="26"/>
      <c r="Y39" s="113">
        <f t="shared" si="2"/>
        <v>0</v>
      </c>
    </row>
    <row r="40" spans="1:25" x14ac:dyDescent="0.25">
      <c r="A40" s="19">
        <v>42136</v>
      </c>
      <c r="B40" t="s">
        <v>173</v>
      </c>
      <c r="C40" s="45"/>
      <c r="D40" s="50">
        <v>-396.61</v>
      </c>
      <c r="E40" s="21"/>
      <c r="F40" s="59"/>
      <c r="G40" s="41"/>
      <c r="H40" s="41"/>
      <c r="I40" s="41"/>
      <c r="J40" s="41"/>
      <c r="K40" s="41"/>
      <c r="L40" s="21"/>
      <c r="M40" s="26"/>
      <c r="N40" s="26"/>
      <c r="O40" s="26">
        <f>-D40</f>
        <v>396.61</v>
      </c>
      <c r="P40" s="26"/>
      <c r="Q40" s="26"/>
      <c r="R40" s="26"/>
      <c r="S40" s="26"/>
      <c r="T40" s="26"/>
      <c r="U40" s="26"/>
      <c r="V40" s="26"/>
      <c r="W40" s="26"/>
      <c r="Y40" s="113">
        <f t="shared" si="2"/>
        <v>0</v>
      </c>
    </row>
    <row r="41" spans="1:25" x14ac:dyDescent="0.25">
      <c r="A41" s="19">
        <v>42143</v>
      </c>
      <c r="B41" t="s">
        <v>174</v>
      </c>
      <c r="C41" s="45"/>
      <c r="D41" s="50">
        <v>6000</v>
      </c>
      <c r="E41" s="21"/>
      <c r="F41" s="59"/>
      <c r="G41" s="41">
        <f>-D41</f>
        <v>-6000</v>
      </c>
      <c r="H41" s="41"/>
      <c r="I41" s="41"/>
      <c r="J41" s="41"/>
      <c r="K41" s="41"/>
      <c r="L41" s="21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Y41" s="113">
        <f t="shared" si="2"/>
        <v>0</v>
      </c>
    </row>
    <row r="42" spans="1:25" x14ac:dyDescent="0.25">
      <c r="A42" s="19">
        <v>42151</v>
      </c>
      <c r="B42" t="s">
        <v>176</v>
      </c>
      <c r="C42" s="45"/>
      <c r="D42" s="50">
        <v>50</v>
      </c>
      <c r="E42" s="21"/>
      <c r="F42" s="59"/>
      <c r="G42" s="41"/>
      <c r="H42" s="41">
        <f>-D42-I42-J42</f>
        <v>-50</v>
      </c>
      <c r="I42" s="41"/>
      <c r="J42" s="41"/>
      <c r="K42" s="41"/>
      <c r="L42" s="21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Y42" s="114">
        <f t="shared" si="2"/>
        <v>0</v>
      </c>
    </row>
    <row r="43" spans="1:25" x14ac:dyDescent="0.25">
      <c r="A43" s="19">
        <v>42159</v>
      </c>
      <c r="B43" t="s">
        <v>177</v>
      </c>
      <c r="C43" s="45"/>
      <c r="D43" s="50">
        <v>-501.5</v>
      </c>
      <c r="E43" s="21"/>
      <c r="F43" s="59"/>
      <c r="G43" s="41"/>
      <c r="H43" s="41"/>
      <c r="I43" s="41"/>
      <c r="J43" s="41"/>
      <c r="K43" s="41"/>
      <c r="L43" s="21"/>
      <c r="M43" s="26"/>
      <c r="N43" s="26"/>
      <c r="O43" s="26"/>
      <c r="P43" s="26"/>
      <c r="Q43" s="26"/>
      <c r="R43" s="26">
        <f>-D43</f>
        <v>501.5</v>
      </c>
      <c r="S43" s="26"/>
      <c r="T43" s="26"/>
      <c r="U43" s="26"/>
      <c r="V43" s="26"/>
      <c r="W43" s="26"/>
      <c r="Y43" s="116">
        <f t="shared" ref="Y43:Y45" si="3">SUM(D43:W43)</f>
        <v>0</v>
      </c>
    </row>
    <row r="44" spans="1:25" x14ac:dyDescent="0.25">
      <c r="A44" s="19">
        <v>42163</v>
      </c>
      <c r="B44" t="s">
        <v>178</v>
      </c>
      <c r="C44" s="45">
        <v>128</v>
      </c>
      <c r="D44" s="50">
        <v>1225</v>
      </c>
      <c r="E44" s="21"/>
      <c r="F44" s="59"/>
      <c r="G44" s="41"/>
      <c r="H44" s="41">
        <f>-D44-J44-I44</f>
        <v>-1030</v>
      </c>
      <c r="I44" s="41">
        <v>-35</v>
      </c>
      <c r="J44" s="41">
        <v>-160</v>
      </c>
      <c r="K44" s="41"/>
      <c r="L44" s="21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Y44" s="116">
        <f t="shared" si="3"/>
        <v>0</v>
      </c>
    </row>
    <row r="45" spans="1:25" x14ac:dyDescent="0.25">
      <c r="A45" s="19">
        <v>42165</v>
      </c>
      <c r="B45" t="s">
        <v>185</v>
      </c>
      <c r="C45" s="45"/>
      <c r="D45" s="50">
        <v>-50</v>
      </c>
      <c r="E45" s="21"/>
      <c r="F45" s="59"/>
      <c r="G45" s="41"/>
      <c r="H45" s="41"/>
      <c r="I45" s="41"/>
      <c r="J45" s="41"/>
      <c r="K45" s="41"/>
      <c r="L45" s="21"/>
      <c r="M45" s="26"/>
      <c r="N45" s="26"/>
      <c r="O45" s="26">
        <f>-D45</f>
        <v>50</v>
      </c>
      <c r="P45" s="26"/>
      <c r="Q45" s="26"/>
      <c r="R45" s="26"/>
      <c r="S45" s="26"/>
      <c r="T45" s="26"/>
      <c r="U45" s="26"/>
      <c r="V45" s="26"/>
      <c r="W45" s="26"/>
      <c r="Y45" s="116">
        <f t="shared" si="3"/>
        <v>0</v>
      </c>
    </row>
    <row r="46" spans="1:25" x14ac:dyDescent="0.25">
      <c r="A46" s="19">
        <v>42167</v>
      </c>
      <c r="B46" t="s">
        <v>175</v>
      </c>
      <c r="C46" s="45">
        <v>129</v>
      </c>
      <c r="D46" s="50">
        <v>200</v>
      </c>
      <c r="E46" s="21"/>
      <c r="F46" s="59">
        <f>-D46</f>
        <v>-200</v>
      </c>
      <c r="G46" s="41"/>
      <c r="H46" s="41"/>
      <c r="I46" s="41"/>
      <c r="J46" s="41"/>
      <c r="K46" s="41"/>
      <c r="L46" s="21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Y46" s="115">
        <f>SUM(D46:W46)</f>
        <v>0</v>
      </c>
    </row>
    <row r="47" spans="1:25" x14ac:dyDescent="0.25">
      <c r="A47" s="19">
        <v>42066</v>
      </c>
      <c r="B47" t="s">
        <v>154</v>
      </c>
      <c r="C47" s="45">
        <v>143</v>
      </c>
      <c r="D47" s="50">
        <v>-130.05000000000001</v>
      </c>
      <c r="E47" s="21"/>
      <c r="F47" s="59"/>
      <c r="G47" s="41"/>
      <c r="H47" s="41"/>
      <c r="I47" s="41"/>
      <c r="J47" s="41"/>
      <c r="K47" s="41"/>
      <c r="L47" s="21"/>
      <c r="M47" s="26"/>
      <c r="N47" s="26"/>
      <c r="O47" s="26">
        <f>-D47</f>
        <v>130.05000000000001</v>
      </c>
      <c r="P47" s="26"/>
      <c r="Q47" s="26"/>
      <c r="R47" s="26"/>
      <c r="S47" s="26"/>
      <c r="T47" s="26"/>
      <c r="U47" s="26"/>
      <c r="V47" s="26"/>
      <c r="W47" s="26"/>
      <c r="Y47" s="116">
        <f t="shared" ref="Y47" si="4">SUM(D47:W47)</f>
        <v>0</v>
      </c>
    </row>
    <row r="48" spans="1:25" x14ac:dyDescent="0.25">
      <c r="A48" s="19">
        <v>42066</v>
      </c>
      <c r="B48" t="s">
        <v>179</v>
      </c>
      <c r="C48" s="45">
        <v>144</v>
      </c>
      <c r="D48" s="50">
        <v>-10</v>
      </c>
      <c r="E48" s="21"/>
      <c r="F48" s="59"/>
      <c r="G48" s="41"/>
      <c r="H48" s="41"/>
      <c r="I48" s="41"/>
      <c r="J48" s="41"/>
      <c r="K48" s="41"/>
      <c r="L48" s="21"/>
      <c r="M48" s="26"/>
      <c r="N48" s="26"/>
      <c r="O48" s="26">
        <f>-D48</f>
        <v>10</v>
      </c>
      <c r="P48" s="26"/>
      <c r="Q48" s="26"/>
      <c r="R48" s="26"/>
      <c r="S48" s="26"/>
      <c r="T48" s="26"/>
      <c r="U48" s="26"/>
      <c r="V48" s="26"/>
      <c r="W48" s="26"/>
      <c r="Y48" s="116">
        <f t="shared" ref="Y48:Y49" si="5">SUM(D48:W48)</f>
        <v>0</v>
      </c>
    </row>
    <row r="49" spans="1:25" x14ac:dyDescent="0.25">
      <c r="A49" s="19">
        <v>42177</v>
      </c>
      <c r="B49" t="s">
        <v>180</v>
      </c>
      <c r="C49" s="45"/>
      <c r="D49" s="50">
        <v>50</v>
      </c>
      <c r="E49" s="21"/>
      <c r="F49" s="59"/>
      <c r="G49" s="41"/>
      <c r="H49" s="41"/>
      <c r="I49" s="41"/>
      <c r="J49" s="41"/>
      <c r="K49" s="124">
        <f t="shared" ref="K49:K50" si="6">-D49</f>
        <v>-50</v>
      </c>
      <c r="L49" s="21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Y49" s="116">
        <f t="shared" si="5"/>
        <v>0</v>
      </c>
    </row>
    <row r="50" spans="1:25" x14ac:dyDescent="0.25">
      <c r="A50" s="19">
        <v>42177</v>
      </c>
      <c r="B50" t="s">
        <v>181</v>
      </c>
      <c r="C50" s="45"/>
      <c r="D50" s="50">
        <v>50</v>
      </c>
      <c r="E50" s="21"/>
      <c r="F50" s="59"/>
      <c r="G50" s="41"/>
      <c r="H50" s="41"/>
      <c r="I50" s="41"/>
      <c r="J50" s="41"/>
      <c r="K50" s="124">
        <f t="shared" si="6"/>
        <v>-50</v>
      </c>
      <c r="L50" s="21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Y50" s="116">
        <f t="shared" ref="Y50" si="7">SUM(D50:W50)</f>
        <v>0</v>
      </c>
    </row>
    <row r="51" spans="1:25" x14ac:dyDescent="0.25">
      <c r="A51" s="19">
        <v>42177</v>
      </c>
      <c r="B51" t="s">
        <v>182</v>
      </c>
      <c r="C51" s="45"/>
      <c r="D51" s="50">
        <v>50</v>
      </c>
      <c r="E51" s="21"/>
      <c r="F51" s="59"/>
      <c r="G51" s="41"/>
      <c r="H51" s="41"/>
      <c r="I51" s="41"/>
      <c r="J51" s="41"/>
      <c r="K51" s="124">
        <f>-D51</f>
        <v>-50</v>
      </c>
      <c r="L51" s="21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Y51" s="116">
        <f t="shared" ref="Y51:Y55" si="8">SUM(D51:W51)</f>
        <v>0</v>
      </c>
    </row>
    <row r="52" spans="1:25" x14ac:dyDescent="0.25">
      <c r="A52" s="19">
        <v>42177</v>
      </c>
      <c r="B52" t="s">
        <v>183</v>
      </c>
      <c r="C52" s="45"/>
      <c r="D52" s="50">
        <v>-69</v>
      </c>
      <c r="E52" s="21"/>
      <c r="F52" s="59"/>
      <c r="G52" s="41"/>
      <c r="H52" s="41"/>
      <c r="I52" s="41"/>
      <c r="J52" s="41"/>
      <c r="K52" s="41"/>
      <c r="L52" s="21"/>
      <c r="M52" s="26"/>
      <c r="N52" s="26"/>
      <c r="O52" s="26"/>
      <c r="P52" s="26"/>
      <c r="Q52" s="26"/>
      <c r="R52" s="26"/>
      <c r="S52" s="26">
        <f>-D52</f>
        <v>69</v>
      </c>
      <c r="T52" s="26"/>
      <c r="U52" s="26"/>
      <c r="V52" s="26"/>
      <c r="W52" s="26"/>
      <c r="Y52" s="116">
        <f t="shared" si="8"/>
        <v>0</v>
      </c>
    </row>
    <row r="53" spans="1:25" x14ac:dyDescent="0.25">
      <c r="A53" s="19">
        <v>42177</v>
      </c>
      <c r="B53" t="s">
        <v>184</v>
      </c>
      <c r="C53" s="45"/>
      <c r="D53" s="50">
        <v>-600</v>
      </c>
      <c r="E53" s="21"/>
      <c r="F53" s="59"/>
      <c r="G53" s="41"/>
      <c r="H53" s="41"/>
      <c r="I53" s="41"/>
      <c r="J53" s="41"/>
      <c r="K53" s="41"/>
      <c r="L53" s="21"/>
      <c r="M53" s="26"/>
      <c r="N53" s="26"/>
      <c r="O53" s="26">
        <f>-D53</f>
        <v>600</v>
      </c>
      <c r="P53" s="26"/>
      <c r="Q53" s="26"/>
      <c r="R53" s="26"/>
      <c r="S53" s="26"/>
      <c r="T53" s="26"/>
      <c r="U53" s="26"/>
      <c r="V53" s="26"/>
      <c r="W53" s="26"/>
      <c r="Y53" s="116">
        <f t="shared" si="8"/>
        <v>0</v>
      </c>
    </row>
    <row r="54" spans="1:25" x14ac:dyDescent="0.25">
      <c r="A54" s="19">
        <v>42180</v>
      </c>
      <c r="B54" t="s">
        <v>178</v>
      </c>
      <c r="C54" s="45">
        <v>130</v>
      </c>
      <c r="D54" s="50">
        <v>685</v>
      </c>
      <c r="E54" s="21"/>
      <c r="F54" s="59"/>
      <c r="G54" s="41"/>
      <c r="H54" s="41">
        <f>-D54-J54-I54</f>
        <v>-520</v>
      </c>
      <c r="I54" s="41"/>
      <c r="J54" s="41">
        <v>-165</v>
      </c>
      <c r="K54" s="41"/>
      <c r="L54" s="21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Y54" s="116">
        <f t="shared" si="8"/>
        <v>0</v>
      </c>
    </row>
    <row r="55" spans="1:25" x14ac:dyDescent="0.25">
      <c r="A55" s="19">
        <v>42184</v>
      </c>
      <c r="B55" t="s">
        <v>199</v>
      </c>
      <c r="C55" s="45"/>
      <c r="D55" s="50">
        <v>50</v>
      </c>
      <c r="E55" s="21"/>
      <c r="F55" s="59"/>
      <c r="G55" s="41"/>
      <c r="H55" s="41"/>
      <c r="I55" s="41"/>
      <c r="J55" s="41">
        <f>-D55</f>
        <v>-50</v>
      </c>
      <c r="K55" s="41"/>
      <c r="L55" s="21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Y55" s="118">
        <f t="shared" si="8"/>
        <v>0</v>
      </c>
    </row>
    <row r="56" spans="1:25" x14ac:dyDescent="0.25">
      <c r="A56" s="19">
        <v>42185</v>
      </c>
      <c r="B56" t="s">
        <v>187</v>
      </c>
      <c r="C56" s="45"/>
      <c r="D56" s="50">
        <v>115</v>
      </c>
      <c r="E56" s="21"/>
      <c r="F56" s="59"/>
      <c r="G56" s="41"/>
      <c r="H56" s="41"/>
      <c r="I56" s="41"/>
      <c r="J56" s="41">
        <v>-65</v>
      </c>
      <c r="K56" s="124">
        <f>-D56-J56</f>
        <v>-50</v>
      </c>
      <c r="L56" s="21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Y56" s="117">
        <f t="shared" ref="Y56" si="9">SUM(D56:W56)</f>
        <v>0</v>
      </c>
    </row>
    <row r="57" spans="1:25" x14ac:dyDescent="0.25">
      <c r="A57" s="19">
        <v>42185</v>
      </c>
      <c r="B57" t="s">
        <v>188</v>
      </c>
      <c r="C57" s="45"/>
      <c r="D57" s="50">
        <v>-200</v>
      </c>
      <c r="E57" s="21"/>
      <c r="F57" s="59"/>
      <c r="G57" s="41"/>
      <c r="H57" s="41"/>
      <c r="I57" s="41"/>
      <c r="J57" s="41"/>
      <c r="K57" s="41"/>
      <c r="L57" s="21"/>
      <c r="M57" s="26"/>
      <c r="N57" s="26"/>
      <c r="O57" s="26"/>
      <c r="P57" s="26"/>
      <c r="Q57" s="26"/>
      <c r="R57" s="26"/>
      <c r="S57" s="26"/>
      <c r="T57" s="26">
        <f>-D57</f>
        <v>200</v>
      </c>
      <c r="U57" s="26"/>
      <c r="V57" s="26"/>
      <c r="W57" s="26"/>
      <c r="Y57" s="117">
        <f t="shared" ref="Y57" si="10">SUM(D57:W57)</f>
        <v>0</v>
      </c>
    </row>
    <row r="58" spans="1:25" x14ac:dyDescent="0.25">
      <c r="A58" s="19">
        <v>42188</v>
      </c>
      <c r="B58" t="s">
        <v>192</v>
      </c>
      <c r="C58" s="45"/>
      <c r="D58" s="50">
        <v>-444.15</v>
      </c>
      <c r="E58" s="21"/>
      <c r="F58" s="59"/>
      <c r="G58" s="41"/>
      <c r="H58" s="41"/>
      <c r="I58" s="41"/>
      <c r="J58" s="41"/>
      <c r="K58" s="41"/>
      <c r="L58" s="21"/>
      <c r="M58" s="26"/>
      <c r="N58" s="26"/>
      <c r="O58" s="26"/>
      <c r="P58" s="26"/>
      <c r="Q58" s="26"/>
      <c r="R58" s="26"/>
      <c r="S58" s="26"/>
      <c r="T58" s="26">
        <f>-D58</f>
        <v>444.15</v>
      </c>
      <c r="U58" s="26"/>
      <c r="V58" s="26"/>
      <c r="W58" s="26"/>
      <c r="Y58" s="118">
        <f t="shared" ref="Y58" si="11">SUM(D58:W58)</f>
        <v>0</v>
      </c>
    </row>
    <row r="59" spans="1:25" x14ac:dyDescent="0.25">
      <c r="A59" s="19">
        <v>42188</v>
      </c>
      <c r="B59" t="s">
        <v>190</v>
      </c>
      <c r="C59" s="45"/>
      <c r="D59" s="50">
        <v>50</v>
      </c>
      <c r="E59" s="21"/>
      <c r="F59" s="59"/>
      <c r="G59" s="41"/>
      <c r="H59" s="41"/>
      <c r="I59" s="41"/>
      <c r="J59" s="41"/>
      <c r="K59" s="124">
        <f t="shared" ref="K59" si="12">-D59</f>
        <v>-50</v>
      </c>
      <c r="L59" s="21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Y59" s="118">
        <f t="shared" ref="Y59" si="13">SUM(D59:W59)</f>
        <v>0</v>
      </c>
    </row>
    <row r="60" spans="1:25" x14ac:dyDescent="0.25">
      <c r="A60" s="19">
        <v>42188</v>
      </c>
      <c r="B60" t="s">
        <v>191</v>
      </c>
      <c r="C60" s="45"/>
      <c r="D60" s="50">
        <v>125.37</v>
      </c>
      <c r="E60" s="21"/>
      <c r="F60" s="59"/>
      <c r="G60" s="41"/>
      <c r="H60" s="41"/>
      <c r="I60" s="41"/>
      <c r="J60" s="41"/>
      <c r="K60" s="41"/>
      <c r="L60" s="21"/>
      <c r="M60" s="26"/>
      <c r="N60" s="26"/>
      <c r="O60" s="26"/>
      <c r="P60" s="26"/>
      <c r="Q60" s="26"/>
      <c r="R60" s="26">
        <f>-D60</f>
        <v>-125.37</v>
      </c>
      <c r="S60" s="26"/>
      <c r="T60" s="26"/>
      <c r="U60" s="26"/>
      <c r="V60" s="26"/>
      <c r="W60" s="26"/>
      <c r="Y60" s="118">
        <f t="shared" ref="Y60" si="14">SUM(D60:W60)</f>
        <v>0</v>
      </c>
    </row>
    <row r="61" spans="1:25" x14ac:dyDescent="0.25">
      <c r="A61" s="19">
        <v>42188</v>
      </c>
      <c r="B61" t="s">
        <v>193</v>
      </c>
      <c r="C61" s="45"/>
      <c r="D61" s="50">
        <v>-20</v>
      </c>
      <c r="E61" s="21"/>
      <c r="F61" s="59"/>
      <c r="G61" s="41"/>
      <c r="H61" s="41"/>
      <c r="I61" s="41"/>
      <c r="J61" s="41"/>
      <c r="K61" s="41"/>
      <c r="L61" s="21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>
        <f>-D61</f>
        <v>20</v>
      </c>
      <c r="Y61" s="118">
        <f t="shared" ref="Y61" si="15">SUM(D61:W61)</f>
        <v>0</v>
      </c>
    </row>
    <row r="62" spans="1:25" x14ac:dyDescent="0.25">
      <c r="A62" s="142">
        <v>42191</v>
      </c>
      <c r="B62" s="132" t="s">
        <v>194</v>
      </c>
      <c r="C62" s="45"/>
      <c r="D62" s="50">
        <v>-241.36</v>
      </c>
      <c r="E62" s="21"/>
      <c r="F62" s="59"/>
      <c r="G62" s="41"/>
      <c r="H62" s="41"/>
      <c r="I62" s="41"/>
      <c r="J62" s="41"/>
      <c r="K62" s="41"/>
      <c r="L62" s="21"/>
      <c r="M62" s="26"/>
      <c r="N62" s="26"/>
      <c r="O62" s="26">
        <f>-D62</f>
        <v>241.36</v>
      </c>
      <c r="P62" s="26"/>
      <c r="Q62" s="26"/>
      <c r="R62" s="26"/>
      <c r="S62" s="26"/>
      <c r="T62" s="26"/>
      <c r="U62" s="26"/>
      <c r="V62" s="26"/>
      <c r="W62" s="26"/>
      <c r="Y62" s="118">
        <f t="shared" ref="Y62:Y63" si="16">SUM(D62:W62)</f>
        <v>0</v>
      </c>
    </row>
    <row r="63" spans="1:25" x14ac:dyDescent="0.25">
      <c r="A63" s="142">
        <v>42195</v>
      </c>
      <c r="B63" s="132" t="s">
        <v>195</v>
      </c>
      <c r="C63" s="45"/>
      <c r="D63" s="50">
        <v>50</v>
      </c>
      <c r="E63" s="21"/>
      <c r="F63" s="59"/>
      <c r="G63" s="41"/>
      <c r="H63" s="41"/>
      <c r="I63" s="41"/>
      <c r="J63" s="41"/>
      <c r="K63" s="124">
        <f t="shared" ref="K63" si="17">-D63</f>
        <v>-50</v>
      </c>
      <c r="L63" s="21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Y63" s="118">
        <f t="shared" si="16"/>
        <v>0</v>
      </c>
    </row>
    <row r="64" spans="1:25" x14ac:dyDescent="0.25">
      <c r="A64" s="142">
        <v>42207</v>
      </c>
      <c r="B64" s="132" t="s">
        <v>189</v>
      </c>
      <c r="C64" s="45"/>
      <c r="D64" s="50">
        <v>50</v>
      </c>
      <c r="E64" s="21"/>
      <c r="F64" s="59"/>
      <c r="G64" s="41"/>
      <c r="H64" s="41"/>
      <c r="I64" s="41"/>
      <c r="J64" s="41"/>
      <c r="K64" s="124">
        <f t="shared" ref="K64" si="18">-D64</f>
        <v>-50</v>
      </c>
      <c r="L64" s="21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Y64" s="118">
        <f t="shared" ref="Y64" si="19">SUM(D64:W64)</f>
        <v>0</v>
      </c>
    </row>
    <row r="65" spans="1:25" x14ac:dyDescent="0.25">
      <c r="A65" s="142">
        <v>42191</v>
      </c>
      <c r="B65" s="132" t="s">
        <v>156</v>
      </c>
      <c r="C65" s="45"/>
      <c r="D65" s="50">
        <v>-132</v>
      </c>
      <c r="E65" s="21"/>
      <c r="F65" s="59"/>
      <c r="G65" s="41"/>
      <c r="H65" s="41"/>
      <c r="I65" s="41"/>
      <c r="J65" s="41"/>
      <c r="K65" s="41"/>
      <c r="L65" s="21"/>
      <c r="M65" s="26"/>
      <c r="N65" s="26"/>
      <c r="O65" s="26">
        <f>-D65</f>
        <v>132</v>
      </c>
      <c r="P65" s="26"/>
      <c r="Q65" s="26"/>
      <c r="R65" s="26"/>
      <c r="S65" s="26"/>
      <c r="T65" s="26"/>
      <c r="U65" s="26"/>
      <c r="V65" s="26"/>
      <c r="W65" s="26"/>
      <c r="Y65" s="118">
        <f t="shared" ref="Y65" si="20">SUM(D65:W65)</f>
        <v>0</v>
      </c>
    </row>
    <row r="66" spans="1:25" x14ac:dyDescent="0.25">
      <c r="A66" s="142">
        <v>42213</v>
      </c>
      <c r="B66" s="132" t="s">
        <v>196</v>
      </c>
      <c r="C66" s="45"/>
      <c r="D66" s="50">
        <v>-391.15</v>
      </c>
      <c r="E66" s="21"/>
      <c r="F66" s="59"/>
      <c r="G66" s="41"/>
      <c r="H66" s="41"/>
      <c r="I66" s="41"/>
      <c r="J66" s="41"/>
      <c r="K66" s="41"/>
      <c r="L66" s="21"/>
      <c r="M66" s="26"/>
      <c r="N66" s="26"/>
      <c r="O66" s="26"/>
      <c r="P66" s="26"/>
      <c r="Q66" s="26"/>
      <c r="R66" s="26"/>
      <c r="S66" s="26">
        <f>-D66</f>
        <v>391.15</v>
      </c>
      <c r="T66" s="26"/>
      <c r="U66" s="26"/>
      <c r="V66" s="26"/>
      <c r="W66" s="26"/>
      <c r="Y66" s="119">
        <f t="shared" ref="Y66:Y67" si="21">SUM(D66:W66)</f>
        <v>0</v>
      </c>
    </row>
    <row r="67" spans="1:25" x14ac:dyDescent="0.25">
      <c r="A67" s="142">
        <v>42213</v>
      </c>
      <c r="B67" s="132" t="s">
        <v>162</v>
      </c>
      <c r="C67" s="45"/>
      <c r="D67" s="50">
        <v>-105.37</v>
      </c>
      <c r="E67" s="21"/>
      <c r="F67" s="59"/>
      <c r="G67" s="41"/>
      <c r="H67" s="41"/>
      <c r="I67" s="41"/>
      <c r="J67" s="41"/>
      <c r="K67" s="41"/>
      <c r="L67" s="21"/>
      <c r="M67" s="26"/>
      <c r="N67" s="26"/>
      <c r="O67" s="26"/>
      <c r="P67" s="26"/>
      <c r="Q67" s="26"/>
      <c r="R67" s="26"/>
      <c r="S67" s="26"/>
      <c r="T67" s="26"/>
      <c r="U67" s="26">
        <f>-D67</f>
        <v>105.37</v>
      </c>
      <c r="V67" s="26"/>
      <c r="W67" s="26"/>
      <c r="Y67" s="119">
        <f t="shared" si="21"/>
        <v>0</v>
      </c>
    </row>
    <row r="68" spans="1:25" x14ac:dyDescent="0.25">
      <c r="A68" s="142">
        <v>42177</v>
      </c>
      <c r="B68" s="132" t="s">
        <v>197</v>
      </c>
      <c r="C68" s="45"/>
      <c r="D68" s="50">
        <v>-738.95</v>
      </c>
      <c r="E68" s="21"/>
      <c r="F68" s="59"/>
      <c r="G68" s="41"/>
      <c r="H68" s="41"/>
      <c r="I68" s="41"/>
      <c r="J68" s="41"/>
      <c r="K68" s="41"/>
      <c r="L68" s="21"/>
      <c r="M68" s="26"/>
      <c r="N68" s="26"/>
      <c r="O68" s="26">
        <f>-D68</f>
        <v>738.95</v>
      </c>
      <c r="P68" s="26"/>
      <c r="Q68" s="26"/>
      <c r="R68" s="26"/>
      <c r="S68" s="26"/>
      <c r="T68" s="26"/>
      <c r="U68" s="26"/>
      <c r="V68" s="26"/>
      <c r="W68" s="26"/>
      <c r="Y68" s="119">
        <f t="shared" ref="Y68" si="22">SUM(D68:W68)</f>
        <v>0</v>
      </c>
    </row>
    <row r="69" spans="1:25" x14ac:dyDescent="0.25">
      <c r="A69" s="142">
        <v>42220</v>
      </c>
      <c r="B69" s="132" t="s">
        <v>198</v>
      </c>
      <c r="C69" s="45">
        <v>133</v>
      </c>
      <c r="D69" s="50">
        <v>460</v>
      </c>
      <c r="E69" s="21"/>
      <c r="F69" s="59"/>
      <c r="G69" s="41"/>
      <c r="H69" s="41">
        <f>-D69-J69-S69</f>
        <v>-210</v>
      </c>
      <c r="I69" s="41"/>
      <c r="J69" s="41">
        <v>-150</v>
      </c>
      <c r="K69" s="41"/>
      <c r="L69" s="21"/>
      <c r="M69" s="26"/>
      <c r="N69" s="26"/>
      <c r="O69" s="26"/>
      <c r="P69" s="26"/>
      <c r="Q69" s="26"/>
      <c r="R69" s="26"/>
      <c r="S69" s="43">
        <v>-100</v>
      </c>
      <c r="T69" s="26"/>
      <c r="U69" s="26"/>
      <c r="V69" s="26"/>
      <c r="W69" s="26"/>
      <c r="Y69" s="120">
        <f t="shared" ref="Y69:Y79" si="23">SUM(D69:W69)</f>
        <v>0</v>
      </c>
    </row>
    <row r="70" spans="1:25" x14ac:dyDescent="0.25">
      <c r="A70" s="142">
        <v>42221</v>
      </c>
      <c r="B70" s="132" t="s">
        <v>208</v>
      </c>
      <c r="C70" s="45"/>
      <c r="D70" s="50">
        <v>50</v>
      </c>
      <c r="E70" s="21"/>
      <c r="F70" s="59"/>
      <c r="G70" s="41"/>
      <c r="H70" s="41"/>
      <c r="I70" s="41"/>
      <c r="J70" s="41"/>
      <c r="K70" s="125">
        <v>-50</v>
      </c>
      <c r="L70" s="21"/>
      <c r="M70" s="26"/>
      <c r="N70" s="26"/>
      <c r="O70" s="26"/>
      <c r="P70" s="26"/>
      <c r="Q70" s="26"/>
      <c r="R70" s="26"/>
      <c r="S70" s="43"/>
      <c r="T70" s="26"/>
      <c r="U70" s="26"/>
      <c r="V70" s="26"/>
      <c r="W70" s="26"/>
      <c r="Y70" s="122">
        <f t="shared" ref="Y70:Y72" si="24">SUM(D70:W70)</f>
        <v>0</v>
      </c>
    </row>
    <row r="71" spans="1:25" x14ac:dyDescent="0.25">
      <c r="A71" s="142">
        <v>42221</v>
      </c>
      <c r="B71" s="132" t="s">
        <v>209</v>
      </c>
      <c r="C71" s="45"/>
      <c r="D71" s="50">
        <v>50</v>
      </c>
      <c r="E71" s="21"/>
      <c r="F71" s="59"/>
      <c r="G71" s="41"/>
      <c r="H71" s="41"/>
      <c r="I71" s="41"/>
      <c r="J71" s="41"/>
      <c r="K71" s="125">
        <v>-50</v>
      </c>
      <c r="L71" s="21"/>
      <c r="M71" s="26"/>
      <c r="N71" s="26"/>
      <c r="O71" s="26"/>
      <c r="P71" s="26"/>
      <c r="Q71" s="26"/>
      <c r="R71" s="26"/>
      <c r="S71" s="43"/>
      <c r="T71" s="26"/>
      <c r="U71" s="26"/>
      <c r="V71" s="26"/>
      <c r="W71" s="26"/>
      <c r="Y71" s="122">
        <f t="shared" ref="Y71" si="25">SUM(D71:W71)</f>
        <v>0</v>
      </c>
    </row>
    <row r="72" spans="1:25" x14ac:dyDescent="0.25">
      <c r="A72" s="142">
        <v>42221</v>
      </c>
      <c r="B72" s="132" t="s">
        <v>253</v>
      </c>
      <c r="C72" s="45"/>
      <c r="D72" s="50">
        <v>-1949.72</v>
      </c>
      <c r="E72" s="21"/>
      <c r="F72" s="59"/>
      <c r="G72" s="41"/>
      <c r="H72" s="41"/>
      <c r="I72" s="41"/>
      <c r="J72" s="41"/>
      <c r="K72" s="41">
        <v>-100</v>
      </c>
      <c r="L72" s="21"/>
      <c r="M72" s="26"/>
      <c r="N72" s="26"/>
      <c r="O72" s="26">
        <f>-D72-K72-W72</f>
        <v>2014.7200000000003</v>
      </c>
      <c r="P72" s="26"/>
      <c r="Q72" s="26"/>
      <c r="R72" s="26"/>
      <c r="S72" s="43"/>
      <c r="T72" s="26"/>
      <c r="U72" s="26"/>
      <c r="V72" s="26"/>
      <c r="W72" s="26">
        <v>35</v>
      </c>
      <c r="Y72" s="122">
        <f t="shared" si="24"/>
        <v>0</v>
      </c>
    </row>
    <row r="73" spans="1:25" x14ac:dyDescent="0.25">
      <c r="A73" s="142" t="s">
        <v>211</v>
      </c>
      <c r="B73" s="132" t="s">
        <v>210</v>
      </c>
      <c r="C73" s="45"/>
      <c r="D73" s="50">
        <v>-258.67</v>
      </c>
      <c r="E73" s="21"/>
      <c r="F73" s="59"/>
      <c r="G73" s="41"/>
      <c r="H73" s="41"/>
      <c r="I73" s="41"/>
      <c r="J73" s="41"/>
      <c r="K73" s="41"/>
      <c r="L73" s="21"/>
      <c r="M73" s="26"/>
      <c r="N73" s="26"/>
      <c r="O73" s="26">
        <f>-D73-K73</f>
        <v>258.67</v>
      </c>
      <c r="P73" s="26"/>
      <c r="Q73" s="26"/>
      <c r="R73" s="26"/>
      <c r="S73" s="43"/>
      <c r="T73" s="26"/>
      <c r="U73" s="26"/>
      <c r="V73" s="26"/>
      <c r="W73" s="26"/>
      <c r="Y73" s="122">
        <f t="shared" ref="Y73" si="26">SUM(D73:W73)</f>
        <v>0</v>
      </c>
    </row>
    <row r="74" spans="1:25" x14ac:dyDescent="0.25">
      <c r="A74" s="142">
        <v>42221</v>
      </c>
      <c r="B74" s="143" t="s">
        <v>214</v>
      </c>
      <c r="C74" s="45"/>
      <c r="D74" s="50">
        <v>-561.80999999999995</v>
      </c>
      <c r="E74" s="21"/>
      <c r="F74" s="59"/>
      <c r="G74" s="41"/>
      <c r="H74" s="41"/>
      <c r="I74" s="41"/>
      <c r="J74" s="41"/>
      <c r="K74" s="41"/>
      <c r="L74" s="21"/>
      <c r="M74" s="26"/>
      <c r="N74" s="26"/>
      <c r="O74" s="26">
        <f>-D74-K74</f>
        <v>561.80999999999995</v>
      </c>
      <c r="P74" s="26"/>
      <c r="Q74" s="26"/>
      <c r="R74" s="26"/>
      <c r="S74" s="43"/>
      <c r="T74" s="26"/>
      <c r="U74" s="26"/>
      <c r="V74" s="26"/>
      <c r="W74" s="26"/>
      <c r="Y74" s="122">
        <f t="shared" ref="Y74" si="27">SUM(D74:W74)</f>
        <v>0</v>
      </c>
    </row>
    <row r="75" spans="1:25" x14ac:dyDescent="0.25">
      <c r="A75" s="138">
        <v>42222</v>
      </c>
      <c r="B75" s="139" t="s">
        <v>246</v>
      </c>
      <c r="C75" s="140"/>
      <c r="D75" s="141">
        <v>-1210</v>
      </c>
      <c r="E75" s="21"/>
      <c r="F75" s="59"/>
      <c r="G75" s="41"/>
      <c r="H75" s="41"/>
      <c r="I75" s="41"/>
      <c r="J75" s="41"/>
      <c r="K75" s="41"/>
      <c r="L75" s="21"/>
      <c r="M75" s="26"/>
      <c r="N75" s="26"/>
      <c r="O75" s="26">
        <f>-D75</f>
        <v>1210</v>
      </c>
      <c r="P75" s="26"/>
      <c r="Q75" s="26"/>
      <c r="R75" s="26"/>
      <c r="S75" s="26"/>
      <c r="T75" s="26"/>
      <c r="U75" s="26"/>
      <c r="V75" s="26"/>
      <c r="W75" s="26"/>
      <c r="Y75" s="122">
        <f t="shared" ref="Y75" si="28">SUM(D75:W75)</f>
        <v>0</v>
      </c>
    </row>
    <row r="76" spans="1:25" x14ac:dyDescent="0.25">
      <c r="A76" s="142">
        <v>42222</v>
      </c>
      <c r="B76" s="132" t="s">
        <v>213</v>
      </c>
      <c r="C76" s="45"/>
      <c r="D76" s="50">
        <v>750</v>
      </c>
      <c r="E76" s="21"/>
      <c r="F76" s="59"/>
      <c r="G76" s="41"/>
      <c r="H76" s="41"/>
      <c r="I76" s="41"/>
      <c r="J76" s="41"/>
      <c r="K76" s="41"/>
      <c r="L76" s="21"/>
      <c r="M76" s="26"/>
      <c r="N76" s="26"/>
      <c r="O76" s="26">
        <f>-D76</f>
        <v>-750</v>
      </c>
      <c r="P76" s="26"/>
      <c r="Q76" s="26"/>
      <c r="R76" s="26"/>
      <c r="S76" s="26"/>
      <c r="T76" s="26"/>
      <c r="U76" s="26"/>
      <c r="V76" s="26"/>
      <c r="W76" s="26"/>
      <c r="Y76" s="122">
        <f t="shared" ref="Y76" si="29">SUM(D76:W76)</f>
        <v>0</v>
      </c>
    </row>
    <row r="77" spans="1:25" x14ac:dyDescent="0.25">
      <c r="A77" s="142">
        <v>42227</v>
      </c>
      <c r="B77" s="132" t="s">
        <v>215</v>
      </c>
      <c r="C77" s="45"/>
      <c r="D77" s="50">
        <v>50</v>
      </c>
      <c r="E77" s="21"/>
      <c r="F77" s="59"/>
      <c r="G77" s="41"/>
      <c r="H77" s="41"/>
      <c r="I77" s="41"/>
      <c r="J77" s="41"/>
      <c r="K77" s="126">
        <v>-50</v>
      </c>
      <c r="L77" s="21"/>
      <c r="M77" s="26"/>
      <c r="N77" s="26"/>
      <c r="O77" s="26"/>
      <c r="P77" s="26"/>
      <c r="Q77" s="26"/>
      <c r="R77" s="26"/>
      <c r="S77" s="43"/>
      <c r="T77" s="26"/>
      <c r="U77" s="26"/>
      <c r="V77" s="26"/>
      <c r="W77" s="26"/>
      <c r="Y77" s="122">
        <f t="shared" ref="Y77" si="30">SUM(D77:W77)</f>
        <v>0</v>
      </c>
    </row>
    <row r="78" spans="1:25" x14ac:dyDescent="0.25">
      <c r="A78" s="142">
        <v>42227</v>
      </c>
      <c r="B78" s="132" t="s">
        <v>212</v>
      </c>
      <c r="C78" s="45"/>
      <c r="D78" s="50">
        <v>50</v>
      </c>
      <c r="E78" s="21"/>
      <c r="F78" s="59"/>
      <c r="G78" s="41"/>
      <c r="H78" s="41"/>
      <c r="I78" s="41"/>
      <c r="J78" s="41"/>
      <c r="K78" s="126">
        <v>-50</v>
      </c>
      <c r="L78" s="21"/>
      <c r="M78" s="26"/>
      <c r="N78" s="26"/>
      <c r="O78" s="26"/>
      <c r="P78" s="26"/>
      <c r="Q78" s="26"/>
      <c r="R78" s="26"/>
      <c r="S78" s="43"/>
      <c r="T78" s="26"/>
      <c r="U78" s="26"/>
      <c r="V78" s="26"/>
      <c r="W78" s="26"/>
      <c r="Y78" s="122">
        <f t="shared" ref="Y78" si="31">SUM(D78:W78)</f>
        <v>0</v>
      </c>
    </row>
    <row r="79" spans="1:25" x14ac:dyDescent="0.25">
      <c r="A79" s="142">
        <v>42229</v>
      </c>
      <c r="B79" s="132" t="s">
        <v>200</v>
      </c>
      <c r="C79" s="45"/>
      <c r="D79" s="50">
        <v>50</v>
      </c>
      <c r="E79" s="21"/>
      <c r="F79" s="59"/>
      <c r="G79" s="41"/>
      <c r="H79" s="41"/>
      <c r="I79" s="41"/>
      <c r="J79" s="41"/>
      <c r="K79" s="126">
        <v>-50</v>
      </c>
      <c r="L79" s="21"/>
      <c r="M79" s="26"/>
      <c r="N79" s="26"/>
      <c r="O79" s="26"/>
      <c r="P79" s="26"/>
      <c r="Q79" s="26"/>
      <c r="R79" s="26"/>
      <c r="S79" s="43"/>
      <c r="T79" s="26"/>
      <c r="U79" s="26"/>
      <c r="V79" s="26"/>
      <c r="W79" s="26"/>
      <c r="Y79" s="121">
        <f t="shared" si="23"/>
        <v>0</v>
      </c>
    </row>
    <row r="80" spans="1:25" x14ac:dyDescent="0.25">
      <c r="A80" s="142">
        <v>42230</v>
      </c>
      <c r="B80" s="132" t="s">
        <v>201</v>
      </c>
      <c r="C80" s="45">
        <v>134</v>
      </c>
      <c r="D80" s="50">
        <v>320</v>
      </c>
      <c r="E80" s="21"/>
      <c r="F80" s="59"/>
      <c r="G80" s="41"/>
      <c r="H80" s="41"/>
      <c r="I80" s="41">
        <v>-57</v>
      </c>
      <c r="J80" s="41">
        <v>-230</v>
      </c>
      <c r="K80" s="126">
        <v>-50</v>
      </c>
      <c r="L80" s="21"/>
      <c r="M80" s="26"/>
      <c r="N80" s="26"/>
      <c r="O80" s="26"/>
      <c r="P80" s="26"/>
      <c r="Q80" s="26"/>
      <c r="R80" s="26"/>
      <c r="S80" s="43"/>
      <c r="T80" s="26"/>
      <c r="U80" s="26"/>
      <c r="V80" s="26"/>
      <c r="W80" s="26">
        <v>17</v>
      </c>
      <c r="Y80" s="121">
        <f t="shared" ref="Y80" si="32">SUM(D80:W80)</f>
        <v>0</v>
      </c>
    </row>
    <row r="81" spans="1:25" x14ac:dyDescent="0.25">
      <c r="A81" s="142">
        <v>42227</v>
      </c>
      <c r="B81" s="132" t="s">
        <v>156</v>
      </c>
      <c r="C81" s="45"/>
      <c r="D81" s="50">
        <v>-165</v>
      </c>
      <c r="E81" s="21"/>
      <c r="F81" s="59"/>
      <c r="G81" s="41"/>
      <c r="H81" s="41"/>
      <c r="I81" s="41"/>
      <c r="J81" s="41"/>
      <c r="K81" s="41"/>
      <c r="L81" s="21"/>
      <c r="M81" s="26"/>
      <c r="N81" s="26"/>
      <c r="O81" s="26">
        <f>-D81</f>
        <v>165</v>
      </c>
      <c r="P81" s="26"/>
      <c r="Q81" s="26"/>
      <c r="R81" s="26"/>
      <c r="S81" s="26"/>
      <c r="T81" s="26"/>
      <c r="U81" s="26"/>
      <c r="V81" s="26"/>
      <c r="W81" s="26"/>
      <c r="Y81" s="122">
        <f t="shared" ref="Y81:Y82" si="33">SUM(D81:W81)</f>
        <v>0</v>
      </c>
    </row>
    <row r="82" spans="1:25" x14ac:dyDescent="0.25">
      <c r="A82" s="142">
        <v>42227</v>
      </c>
      <c r="B82" s="132" t="s">
        <v>247</v>
      </c>
      <c r="C82" s="45"/>
      <c r="D82" s="50">
        <v>-161.5</v>
      </c>
      <c r="E82" s="21"/>
      <c r="F82" s="59"/>
      <c r="G82" s="41"/>
      <c r="H82" s="41"/>
      <c r="I82" s="41"/>
      <c r="J82" s="41"/>
      <c r="K82" s="41"/>
      <c r="L82" s="21"/>
      <c r="M82" s="26"/>
      <c r="N82" s="26"/>
      <c r="O82" s="26">
        <f>-D82</f>
        <v>161.5</v>
      </c>
      <c r="P82" s="26"/>
      <c r="Q82" s="26"/>
      <c r="R82" s="26"/>
      <c r="S82" s="26"/>
      <c r="T82" s="26"/>
      <c r="U82" s="26"/>
      <c r="V82" s="26"/>
      <c r="W82" s="26"/>
      <c r="Y82" s="122">
        <f t="shared" si="33"/>
        <v>0</v>
      </c>
    </row>
    <row r="83" spans="1:25" x14ac:dyDescent="0.25">
      <c r="A83" s="142">
        <v>42227</v>
      </c>
      <c r="B83" s="132" t="s">
        <v>202</v>
      </c>
      <c r="C83" s="45"/>
      <c r="D83" s="50">
        <v>-38.369999999999997</v>
      </c>
      <c r="E83" s="21"/>
      <c r="F83" s="59"/>
      <c r="G83" s="41"/>
      <c r="H83" s="41"/>
      <c r="I83" s="41"/>
      <c r="J83" s="41"/>
      <c r="K83" s="41"/>
      <c r="L83" s="21"/>
      <c r="M83" s="26">
        <f>-D83</f>
        <v>38.369999999999997</v>
      </c>
      <c r="N83" s="26"/>
      <c r="O83" s="26"/>
      <c r="P83" s="26"/>
      <c r="Q83" s="26"/>
      <c r="R83" s="26"/>
      <c r="S83" s="26"/>
      <c r="T83" s="26"/>
      <c r="U83" s="26"/>
      <c r="V83" s="26"/>
      <c r="W83" s="26"/>
      <c r="Y83" s="122">
        <f t="shared" ref="Y83" si="34">SUM(D83:W83)</f>
        <v>0</v>
      </c>
    </row>
    <row r="84" spans="1:25" x14ac:dyDescent="0.25">
      <c r="A84" s="142">
        <v>42230</v>
      </c>
      <c r="B84" s="132" t="s">
        <v>202</v>
      </c>
      <c r="C84" s="45"/>
      <c r="D84" s="50">
        <v>-75.37</v>
      </c>
      <c r="E84" s="21"/>
      <c r="F84" s="59"/>
      <c r="G84" s="41"/>
      <c r="H84" s="41"/>
      <c r="I84" s="41"/>
      <c r="J84" s="41"/>
      <c r="K84" s="41"/>
      <c r="L84" s="21"/>
      <c r="M84" s="26">
        <f>-D84</f>
        <v>75.37</v>
      </c>
      <c r="N84" s="26"/>
      <c r="O84" s="26"/>
      <c r="P84" s="26"/>
      <c r="Q84" s="26"/>
      <c r="R84" s="26"/>
      <c r="S84" s="26"/>
      <c r="T84" s="26"/>
      <c r="U84" s="26"/>
      <c r="V84" s="26"/>
      <c r="W84" s="26"/>
      <c r="Y84" s="122">
        <f t="shared" ref="Y84:Y85" si="35">SUM(D84:W84)</f>
        <v>0</v>
      </c>
    </row>
    <row r="85" spans="1:25" x14ac:dyDescent="0.25">
      <c r="A85" s="142">
        <v>42234</v>
      </c>
      <c r="B85" s="132" t="s">
        <v>156</v>
      </c>
      <c r="C85" s="45"/>
      <c r="D85" s="50">
        <v>-132</v>
      </c>
      <c r="E85" s="21"/>
      <c r="F85" s="59"/>
      <c r="G85" s="41"/>
      <c r="H85" s="41"/>
      <c r="I85" s="41"/>
      <c r="J85" s="41"/>
      <c r="K85" s="41"/>
      <c r="L85" s="21"/>
      <c r="M85" s="26"/>
      <c r="N85" s="26"/>
      <c r="O85" s="26">
        <f>-D85</f>
        <v>132</v>
      </c>
      <c r="P85" s="26"/>
      <c r="Q85" s="26"/>
      <c r="R85" s="26"/>
      <c r="S85" s="26"/>
      <c r="T85" s="26"/>
      <c r="U85" s="26"/>
      <c r="V85" s="26"/>
      <c r="W85" s="26"/>
      <c r="Y85" s="122">
        <f t="shared" si="35"/>
        <v>0</v>
      </c>
    </row>
    <row r="86" spans="1:25" x14ac:dyDescent="0.25">
      <c r="A86" s="142">
        <v>42235</v>
      </c>
      <c r="B86" s="132" t="s">
        <v>203</v>
      </c>
      <c r="C86" s="45"/>
      <c r="D86" s="50">
        <v>30</v>
      </c>
      <c r="E86" s="21"/>
      <c r="F86" s="59"/>
      <c r="G86" s="41"/>
      <c r="H86" s="41"/>
      <c r="I86" s="41"/>
      <c r="J86" s="41"/>
      <c r="K86" s="41">
        <f>-D86</f>
        <v>-30</v>
      </c>
      <c r="L86" s="21"/>
      <c r="M86" s="26"/>
      <c r="N86" s="26"/>
      <c r="O86" s="26"/>
      <c r="P86" s="26"/>
      <c r="Q86" s="26"/>
      <c r="R86" s="26"/>
      <c r="S86" s="43"/>
      <c r="T86" s="26"/>
      <c r="U86" s="26"/>
      <c r="V86" s="26"/>
      <c r="W86" s="26"/>
      <c r="Y86" s="122">
        <f t="shared" ref="Y86" si="36">SUM(D86:W86)</f>
        <v>0</v>
      </c>
    </row>
    <row r="87" spans="1:25" x14ac:dyDescent="0.25">
      <c r="A87" s="142">
        <v>42237</v>
      </c>
      <c r="B87" s="132" t="s">
        <v>204</v>
      </c>
      <c r="C87" s="45"/>
      <c r="D87" s="50">
        <v>50</v>
      </c>
      <c r="E87" s="21"/>
      <c r="F87" s="59"/>
      <c r="G87" s="41"/>
      <c r="H87" s="41"/>
      <c r="I87" s="41"/>
      <c r="J87" s="41"/>
      <c r="K87" s="41">
        <f>-D87</f>
        <v>-50</v>
      </c>
      <c r="L87" s="21"/>
      <c r="M87" s="26"/>
      <c r="N87" s="26"/>
      <c r="O87" s="26"/>
      <c r="P87" s="26"/>
      <c r="Q87" s="26"/>
      <c r="R87" s="26"/>
      <c r="S87" s="43"/>
      <c r="T87" s="26"/>
      <c r="U87" s="26"/>
      <c r="V87" s="26"/>
      <c r="W87" s="26"/>
      <c r="Y87" s="122">
        <f t="shared" ref="Y87:Y88" si="37">SUM(D87:W87)</f>
        <v>0</v>
      </c>
    </row>
    <row r="88" spans="1:25" x14ac:dyDescent="0.25">
      <c r="A88" s="142">
        <v>42241</v>
      </c>
      <c r="B88" s="132" t="s">
        <v>205</v>
      </c>
      <c r="C88" s="45"/>
      <c r="D88" s="50">
        <v>60</v>
      </c>
      <c r="E88" s="21"/>
      <c r="F88" s="59"/>
      <c r="G88" s="41"/>
      <c r="H88" s="41"/>
      <c r="I88" s="41"/>
      <c r="J88" s="41"/>
      <c r="K88" s="41">
        <f>-D88</f>
        <v>-60</v>
      </c>
      <c r="L88" s="21"/>
      <c r="M88" s="26"/>
      <c r="N88" s="26"/>
      <c r="O88" s="26"/>
      <c r="P88" s="26"/>
      <c r="Q88" s="26"/>
      <c r="R88" s="26"/>
      <c r="S88" s="43"/>
      <c r="T88" s="26"/>
      <c r="U88" s="26"/>
      <c r="V88" s="26"/>
      <c r="W88" s="26"/>
      <c r="Y88" s="122">
        <f t="shared" si="37"/>
        <v>0</v>
      </c>
    </row>
    <row r="89" spans="1:25" x14ac:dyDescent="0.25">
      <c r="A89" s="142">
        <v>42241</v>
      </c>
      <c r="B89" s="132" t="s">
        <v>206</v>
      </c>
      <c r="C89" s="45"/>
      <c r="D89" s="50">
        <v>-125.16</v>
      </c>
      <c r="E89" s="21"/>
      <c r="F89" s="59"/>
      <c r="G89" s="41"/>
      <c r="H89" s="41"/>
      <c r="I89" s="41"/>
      <c r="J89" s="41"/>
      <c r="K89" s="41">
        <v>-60</v>
      </c>
      <c r="L89" s="21"/>
      <c r="M89" s="26"/>
      <c r="N89" s="26"/>
      <c r="O89" s="26">
        <f>-D89-K89</f>
        <v>185.16</v>
      </c>
      <c r="P89" s="26"/>
      <c r="Q89" s="26"/>
      <c r="R89" s="26"/>
      <c r="S89" s="43"/>
      <c r="T89" s="26"/>
      <c r="U89" s="26"/>
      <c r="V89" s="26"/>
      <c r="W89" s="26"/>
      <c r="Y89" s="122">
        <f t="shared" ref="Y89" si="38">SUM(D89:W89)</f>
        <v>0</v>
      </c>
    </row>
    <row r="90" spans="1:25" x14ac:dyDescent="0.25">
      <c r="A90" s="142">
        <v>42249</v>
      </c>
      <c r="B90" s="132" t="s">
        <v>207</v>
      </c>
      <c r="C90" s="45"/>
      <c r="D90" s="50">
        <v>-304.43</v>
      </c>
      <c r="E90" s="21"/>
      <c r="F90" s="59"/>
      <c r="G90" s="41"/>
      <c r="H90" s="41"/>
      <c r="I90" s="41"/>
      <c r="J90" s="41"/>
      <c r="K90" s="41"/>
      <c r="L90" s="21"/>
      <c r="M90" s="26"/>
      <c r="N90" s="26"/>
      <c r="O90" s="26">
        <f>-D90</f>
        <v>304.43</v>
      </c>
      <c r="P90" s="26"/>
      <c r="Q90" s="26"/>
      <c r="R90" s="26"/>
      <c r="S90" s="26"/>
      <c r="T90" s="26"/>
      <c r="U90" s="26"/>
      <c r="V90" s="26"/>
      <c r="W90" s="26"/>
      <c r="Y90" s="122">
        <f t="shared" ref="Y90:Y98" si="39">SUM(D90:W90)</f>
        <v>0</v>
      </c>
    </row>
    <row r="91" spans="1:25" x14ac:dyDescent="0.25">
      <c r="A91" s="19">
        <v>42254</v>
      </c>
      <c r="B91" t="s">
        <v>228</v>
      </c>
      <c r="C91" s="45"/>
      <c r="D91" s="50">
        <v>-43.26</v>
      </c>
      <c r="E91" s="21"/>
      <c r="F91" s="59"/>
      <c r="G91" s="41"/>
      <c r="H91" s="41"/>
      <c r="I91" s="41"/>
      <c r="J91" s="41"/>
      <c r="K91" s="41"/>
      <c r="L91" s="21"/>
      <c r="M91" s="26"/>
      <c r="N91" s="26"/>
      <c r="O91" s="26">
        <f>-D91</f>
        <v>43.26</v>
      </c>
      <c r="P91" s="26"/>
      <c r="Q91" s="26"/>
      <c r="R91" s="26"/>
      <c r="S91" s="26"/>
      <c r="T91" s="26"/>
      <c r="U91" s="26"/>
      <c r="V91" s="26"/>
      <c r="W91" s="26"/>
      <c r="Y91" s="129">
        <f t="shared" ref="Y91:Y93" si="40">SUM(D91:W91)</f>
        <v>0</v>
      </c>
    </row>
    <row r="92" spans="1:25" x14ac:dyDescent="0.25">
      <c r="A92" s="19">
        <v>42254</v>
      </c>
      <c r="B92" t="s">
        <v>229</v>
      </c>
      <c r="C92" s="45"/>
      <c r="D92" s="50">
        <v>-200</v>
      </c>
      <c r="E92" s="21"/>
      <c r="F92" s="59"/>
      <c r="G92" s="41"/>
      <c r="H92" s="41"/>
      <c r="I92" s="41"/>
      <c r="J92" s="41"/>
      <c r="K92" s="41"/>
      <c r="L92" s="21"/>
      <c r="M92" s="26"/>
      <c r="N92" s="26"/>
      <c r="O92" s="26">
        <f>-D92-K92</f>
        <v>200</v>
      </c>
      <c r="P92" s="26"/>
      <c r="Q92" s="26"/>
      <c r="R92" s="26"/>
      <c r="S92" s="26"/>
      <c r="T92" s="26"/>
      <c r="U92" s="26"/>
      <c r="V92" s="26"/>
      <c r="W92" s="26"/>
      <c r="Y92" s="129">
        <f t="shared" si="40"/>
        <v>0</v>
      </c>
    </row>
    <row r="93" spans="1:25" x14ac:dyDescent="0.25">
      <c r="A93" s="19">
        <v>42265</v>
      </c>
      <c r="B93" t="s">
        <v>234</v>
      </c>
      <c r="C93" s="45"/>
      <c r="D93" s="50">
        <v>-175</v>
      </c>
      <c r="E93" s="21"/>
      <c r="F93" s="59"/>
      <c r="G93" s="41"/>
      <c r="H93" s="41"/>
      <c r="I93" s="41"/>
      <c r="J93" s="41"/>
      <c r="K93" s="41"/>
      <c r="L93" s="21"/>
      <c r="M93" s="26"/>
      <c r="N93" s="26"/>
      <c r="O93" s="26"/>
      <c r="P93" s="26"/>
      <c r="Q93" s="26"/>
      <c r="R93" s="26"/>
      <c r="S93" s="26"/>
      <c r="T93" s="26"/>
      <c r="U93" s="26">
        <f>-D93</f>
        <v>175</v>
      </c>
      <c r="V93" s="26"/>
      <c r="W93" s="26"/>
      <c r="Y93" s="129">
        <f t="shared" si="40"/>
        <v>0</v>
      </c>
    </row>
    <row r="94" spans="1:25" x14ac:dyDescent="0.25">
      <c r="A94" s="19">
        <v>42257</v>
      </c>
      <c r="B94" t="s">
        <v>227</v>
      </c>
      <c r="C94" s="45"/>
      <c r="D94" s="50">
        <v>-1000</v>
      </c>
      <c r="E94" s="21"/>
      <c r="F94" s="59"/>
      <c r="G94" s="41"/>
      <c r="H94" s="41"/>
      <c r="I94" s="41"/>
      <c r="J94" s="41"/>
      <c r="K94" s="41"/>
      <c r="L94" s="21"/>
      <c r="M94" s="26"/>
      <c r="N94" s="26"/>
      <c r="O94" s="26">
        <f>-D94-K94</f>
        <v>1000</v>
      </c>
      <c r="P94" s="26"/>
      <c r="Q94" s="26"/>
      <c r="R94" s="26"/>
      <c r="S94" s="26"/>
      <c r="T94" s="26"/>
      <c r="U94" s="26"/>
      <c r="V94" s="26"/>
      <c r="W94" s="26"/>
      <c r="Y94" s="128">
        <f t="shared" ref="Y94:Y95" si="41">SUM(D94:W94)</f>
        <v>0</v>
      </c>
    </row>
    <row r="95" spans="1:25" x14ac:dyDescent="0.25">
      <c r="A95" s="19">
        <v>42257</v>
      </c>
      <c r="B95" t="s">
        <v>156</v>
      </c>
      <c r="C95" s="45"/>
      <c r="D95" s="50">
        <v>-132</v>
      </c>
      <c r="E95" s="21"/>
      <c r="F95" s="59"/>
      <c r="G95" s="41"/>
      <c r="H95" s="41"/>
      <c r="I95" s="41"/>
      <c r="J95" s="41"/>
      <c r="K95" s="41"/>
      <c r="L95" s="21"/>
      <c r="M95" s="26"/>
      <c r="N95" s="26"/>
      <c r="O95" s="26">
        <f>-D95</f>
        <v>132</v>
      </c>
      <c r="P95" s="26"/>
      <c r="Q95" s="26"/>
      <c r="R95" s="26"/>
      <c r="S95" s="26"/>
      <c r="T95" s="26"/>
      <c r="U95" s="26"/>
      <c r="V95" s="26"/>
      <c r="W95" s="26"/>
      <c r="Y95" s="129">
        <f t="shared" si="41"/>
        <v>0</v>
      </c>
    </row>
    <row r="96" spans="1:25" x14ac:dyDescent="0.25">
      <c r="A96" s="19">
        <v>42257</v>
      </c>
      <c r="B96" t="s">
        <v>231</v>
      </c>
      <c r="C96" s="45"/>
      <c r="D96" s="50">
        <f>-300+30</f>
        <v>-270</v>
      </c>
      <c r="E96" s="21"/>
      <c r="F96" s="59"/>
      <c r="G96" s="41"/>
      <c r="H96" s="41"/>
      <c r="I96" s="41"/>
      <c r="J96" s="41"/>
      <c r="K96" s="41">
        <v>-30</v>
      </c>
      <c r="L96" s="21"/>
      <c r="M96" s="26"/>
      <c r="N96" s="26"/>
      <c r="O96" s="26">
        <f>-D96-K96</f>
        <v>300</v>
      </c>
      <c r="P96" s="26"/>
      <c r="Q96" s="26"/>
      <c r="R96" s="26"/>
      <c r="S96" s="26"/>
      <c r="T96" s="26"/>
      <c r="U96" s="26"/>
      <c r="V96" s="26"/>
      <c r="W96" s="26"/>
      <c r="Y96" s="129">
        <f t="shared" ref="Y96" si="42">SUM(D96:W96)</f>
        <v>0</v>
      </c>
    </row>
    <row r="97" spans="1:25" x14ac:dyDescent="0.25">
      <c r="A97" s="19">
        <v>42257</v>
      </c>
      <c r="B97" t="s">
        <v>226</v>
      </c>
      <c r="C97" s="45"/>
      <c r="D97" s="50">
        <v>-452</v>
      </c>
      <c r="E97" s="21"/>
      <c r="F97" s="59"/>
      <c r="G97" s="41"/>
      <c r="H97" s="41"/>
      <c r="I97" s="41"/>
      <c r="J97" s="41"/>
      <c r="K97" s="41"/>
      <c r="L97" s="21"/>
      <c r="M97" s="26"/>
      <c r="N97" s="26"/>
      <c r="O97" s="26">
        <f>-D97-K97</f>
        <v>452</v>
      </c>
      <c r="P97" s="26"/>
      <c r="Q97" s="26"/>
      <c r="R97" s="26"/>
      <c r="S97" s="26"/>
      <c r="T97" s="26"/>
      <c r="U97" s="26"/>
      <c r="V97" s="26"/>
      <c r="W97" s="26"/>
      <c r="Y97" s="128">
        <f t="shared" si="39"/>
        <v>0</v>
      </c>
    </row>
    <row r="98" spans="1:25" x14ac:dyDescent="0.25">
      <c r="A98" s="19">
        <v>42257</v>
      </c>
      <c r="B98" t="s">
        <v>230</v>
      </c>
      <c r="C98" s="45"/>
      <c r="D98" s="50">
        <v>50</v>
      </c>
      <c r="E98" s="21"/>
      <c r="F98" s="59"/>
      <c r="G98" s="41"/>
      <c r="H98" s="41"/>
      <c r="I98" s="41"/>
      <c r="J98" s="41"/>
      <c r="K98" s="41">
        <f>-D98</f>
        <v>-50</v>
      </c>
      <c r="L98" s="21"/>
      <c r="M98" s="26"/>
      <c r="N98" s="26"/>
      <c r="O98" s="26"/>
      <c r="P98" s="26"/>
      <c r="Q98" s="26"/>
      <c r="R98" s="26"/>
      <c r="S98" s="43"/>
      <c r="T98" s="26"/>
      <c r="U98" s="26"/>
      <c r="V98" s="26"/>
      <c r="W98" s="26"/>
      <c r="Y98" s="129">
        <f t="shared" si="39"/>
        <v>0</v>
      </c>
    </row>
    <row r="99" spans="1:25" x14ac:dyDescent="0.25">
      <c r="A99" s="19">
        <v>42259</v>
      </c>
      <c r="B99" t="s">
        <v>217</v>
      </c>
      <c r="C99" s="45"/>
      <c r="D99" s="50">
        <v>-66.900000000000006</v>
      </c>
      <c r="E99" s="21"/>
      <c r="F99" s="59"/>
      <c r="G99" s="41"/>
      <c r="H99" s="41"/>
      <c r="I99" s="41"/>
      <c r="J99" s="41"/>
      <c r="K99" s="41"/>
      <c r="L99" s="21"/>
      <c r="M99" s="26"/>
      <c r="N99" s="26"/>
      <c r="O99" s="26"/>
      <c r="P99" s="26"/>
      <c r="Q99" s="26"/>
      <c r="R99" s="26"/>
      <c r="S99" s="26"/>
      <c r="T99" s="26">
        <f>-D99</f>
        <v>66.900000000000006</v>
      </c>
      <c r="U99" s="26"/>
      <c r="V99" s="26"/>
      <c r="W99" s="26"/>
      <c r="Y99" s="123">
        <f t="shared" ref="Y99:Y100" si="43">SUM(D99:W99)</f>
        <v>0</v>
      </c>
    </row>
    <row r="100" spans="1:25" x14ac:dyDescent="0.25">
      <c r="A100" s="19">
        <v>42260</v>
      </c>
      <c r="B100" t="s">
        <v>216</v>
      </c>
      <c r="C100" s="45"/>
      <c r="D100" s="50">
        <v>-493</v>
      </c>
      <c r="E100" s="21"/>
      <c r="F100" s="59"/>
      <c r="G100" s="41"/>
      <c r="H100" s="41"/>
      <c r="I100" s="41"/>
      <c r="J100" s="41"/>
      <c r="K100" s="41">
        <v>-60</v>
      </c>
      <c r="L100" s="21"/>
      <c r="M100" s="26"/>
      <c r="N100" s="26"/>
      <c r="O100" s="26">
        <f>-D100-K100</f>
        <v>553</v>
      </c>
      <c r="P100" s="26"/>
      <c r="Q100" s="26"/>
      <c r="R100" s="26"/>
      <c r="S100" s="26"/>
      <c r="T100" s="26"/>
      <c r="U100" s="26"/>
      <c r="V100" s="26"/>
      <c r="W100" s="26"/>
      <c r="Y100" s="123">
        <f t="shared" si="43"/>
        <v>0</v>
      </c>
    </row>
    <row r="101" spans="1:25" x14ac:dyDescent="0.25">
      <c r="A101" s="19">
        <v>42260</v>
      </c>
      <c r="B101" t="s">
        <v>218</v>
      </c>
      <c r="C101" s="45"/>
      <c r="D101" s="50">
        <v>-494.83</v>
      </c>
      <c r="E101" s="21"/>
      <c r="F101" s="59"/>
      <c r="G101" s="41"/>
      <c r="H101" s="41"/>
      <c r="I101" s="41"/>
      <c r="J101" s="41"/>
      <c r="K101" s="41"/>
      <c r="L101" s="21"/>
      <c r="M101" s="26"/>
      <c r="N101" s="26"/>
      <c r="O101" s="26">
        <f>-D101-K101</f>
        <v>494.83</v>
      </c>
      <c r="P101" s="26"/>
      <c r="Q101" s="26"/>
      <c r="R101" s="26"/>
      <c r="S101" s="26"/>
      <c r="T101" s="26"/>
      <c r="U101" s="26"/>
      <c r="V101" s="26"/>
      <c r="W101" s="26"/>
      <c r="Y101" s="123">
        <f t="shared" ref="Y101:Y108" si="44">SUM(D101:W101)</f>
        <v>0</v>
      </c>
    </row>
    <row r="102" spans="1:25" x14ac:dyDescent="0.25">
      <c r="A102" s="19">
        <v>42261</v>
      </c>
      <c r="B102" t="s">
        <v>225</v>
      </c>
      <c r="C102" s="45"/>
      <c r="D102" s="50">
        <v>60</v>
      </c>
      <c r="E102" s="21"/>
      <c r="F102" s="59"/>
      <c r="G102" s="41"/>
      <c r="H102" s="41"/>
      <c r="I102" s="41"/>
      <c r="J102" s="41"/>
      <c r="K102" s="41">
        <f>-D102</f>
        <v>-60</v>
      </c>
      <c r="L102" s="21"/>
      <c r="M102" s="26"/>
      <c r="N102" s="26"/>
      <c r="O102" s="26"/>
      <c r="P102" s="26"/>
      <c r="Q102" s="26"/>
      <c r="R102" s="26"/>
      <c r="S102" s="43"/>
      <c r="T102" s="26"/>
      <c r="U102" s="26"/>
      <c r="V102" s="26"/>
      <c r="W102" s="26"/>
      <c r="Y102" s="128">
        <f t="shared" si="44"/>
        <v>0</v>
      </c>
    </row>
    <row r="103" spans="1:25" x14ac:dyDescent="0.25">
      <c r="A103" s="19">
        <v>42262</v>
      </c>
      <c r="B103" t="s">
        <v>222</v>
      </c>
      <c r="C103" s="45">
        <v>135</v>
      </c>
      <c r="D103" s="50">
        <v>345</v>
      </c>
      <c r="E103" s="21"/>
      <c r="F103" s="59"/>
      <c r="G103" s="41"/>
      <c r="H103" s="41">
        <v>-120</v>
      </c>
      <c r="I103" s="41"/>
      <c r="J103" s="41">
        <v>-105</v>
      </c>
      <c r="K103" s="41">
        <v>-120</v>
      </c>
      <c r="L103" s="21"/>
      <c r="M103" s="26"/>
      <c r="N103" s="26"/>
      <c r="O103" s="26"/>
      <c r="P103" s="26"/>
      <c r="Q103" s="26"/>
      <c r="R103" s="26"/>
      <c r="S103" s="43"/>
      <c r="T103" s="26"/>
      <c r="U103" s="26"/>
      <c r="V103" s="26"/>
      <c r="W103" s="26"/>
      <c r="Y103" s="127">
        <f t="shared" si="44"/>
        <v>0</v>
      </c>
    </row>
    <row r="104" spans="1:25" x14ac:dyDescent="0.25">
      <c r="A104" s="19">
        <v>42263</v>
      </c>
      <c r="B104" t="s">
        <v>221</v>
      </c>
      <c r="C104" s="45"/>
      <c r="D104" s="50">
        <v>30</v>
      </c>
      <c r="E104" s="21"/>
      <c r="F104" s="59"/>
      <c r="G104" s="41"/>
      <c r="H104" s="41"/>
      <c r="I104" s="41"/>
      <c r="J104" s="41"/>
      <c r="K104" s="41">
        <f>-D104</f>
        <v>-30</v>
      </c>
      <c r="L104" s="21"/>
      <c r="M104" s="26"/>
      <c r="N104" s="26"/>
      <c r="O104" s="26"/>
      <c r="P104" s="26"/>
      <c r="Q104" s="26"/>
      <c r="R104" s="26"/>
      <c r="S104" s="43"/>
      <c r="T104" s="26"/>
      <c r="U104" s="26"/>
      <c r="V104" s="26"/>
      <c r="W104" s="26"/>
      <c r="Y104" s="128">
        <f t="shared" ref="Y104:Y105" si="45">SUM(D104:W104)</f>
        <v>0</v>
      </c>
    </row>
    <row r="105" spans="1:25" x14ac:dyDescent="0.25">
      <c r="A105" s="19">
        <v>42263</v>
      </c>
      <c r="B105" t="s">
        <v>223</v>
      </c>
      <c r="C105" s="45"/>
      <c r="D105" s="50">
        <v>-113.76</v>
      </c>
      <c r="E105" s="21"/>
      <c r="F105" s="59"/>
      <c r="G105" s="41"/>
      <c r="H105" s="41"/>
      <c r="I105" s="41"/>
      <c r="J105" s="41"/>
      <c r="K105" s="41"/>
      <c r="L105" s="21"/>
      <c r="M105" s="26">
        <f>-D105</f>
        <v>113.76</v>
      </c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Y105" s="128">
        <f t="shared" si="45"/>
        <v>0</v>
      </c>
    </row>
    <row r="106" spans="1:25" x14ac:dyDescent="0.25">
      <c r="A106" s="19">
        <v>42265</v>
      </c>
      <c r="B106" t="s">
        <v>224</v>
      </c>
      <c r="C106" s="45"/>
      <c r="D106" s="50">
        <v>-112</v>
      </c>
      <c r="E106" s="21"/>
      <c r="F106" s="59"/>
      <c r="G106" s="41"/>
      <c r="H106" s="41"/>
      <c r="I106" s="41"/>
      <c r="J106" s="41"/>
      <c r="K106" s="41"/>
      <c r="L106" s="21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>
        <f>-D106</f>
        <v>112</v>
      </c>
      <c r="Y106" s="128">
        <f t="shared" ref="Y106" si="46">SUM(D106:W106)</f>
        <v>0</v>
      </c>
    </row>
    <row r="107" spans="1:25" x14ac:dyDescent="0.25">
      <c r="A107" s="19">
        <v>42268</v>
      </c>
      <c r="B107" t="s">
        <v>232</v>
      </c>
      <c r="C107" s="45">
        <v>145</v>
      </c>
      <c r="D107" s="50">
        <v>-400</v>
      </c>
      <c r="E107" s="21"/>
      <c r="F107" s="59"/>
      <c r="G107" s="41"/>
      <c r="H107" s="41"/>
      <c r="I107" s="41"/>
      <c r="J107" s="41"/>
      <c r="K107" s="41"/>
      <c r="L107" s="21"/>
      <c r="M107" s="26"/>
      <c r="N107" s="26"/>
      <c r="O107" s="26">
        <f>-D107</f>
        <v>400</v>
      </c>
      <c r="P107" s="26"/>
      <c r="Q107" s="26"/>
      <c r="R107" s="26"/>
      <c r="S107" s="26"/>
      <c r="T107" s="26"/>
      <c r="U107" s="26"/>
      <c r="V107" s="26"/>
      <c r="W107" s="26"/>
      <c r="Y107" s="129">
        <f t="shared" ref="Y107" si="47">SUM(D107:W107)</f>
        <v>0</v>
      </c>
    </row>
    <row r="108" spans="1:25" x14ac:dyDescent="0.25">
      <c r="A108" s="19">
        <v>42271</v>
      </c>
      <c r="B108" t="s">
        <v>220</v>
      </c>
      <c r="C108" s="45"/>
      <c r="D108" s="50">
        <v>50</v>
      </c>
      <c r="E108" s="21"/>
      <c r="F108" s="59"/>
      <c r="G108" s="41"/>
      <c r="H108" s="41"/>
      <c r="I108" s="41"/>
      <c r="J108" s="41">
        <f>-D108</f>
        <v>-50</v>
      </c>
      <c r="K108" s="41"/>
      <c r="L108" s="21"/>
      <c r="M108" s="26"/>
      <c r="N108" s="26"/>
      <c r="O108" s="26"/>
      <c r="P108" s="26"/>
      <c r="Q108" s="26"/>
      <c r="R108" s="26"/>
      <c r="S108" s="43"/>
      <c r="T108" s="26"/>
      <c r="U108" s="26"/>
      <c r="V108" s="26"/>
      <c r="W108" s="26"/>
      <c r="Y108" s="128">
        <f t="shared" si="44"/>
        <v>0</v>
      </c>
    </row>
    <row r="109" spans="1:25" x14ac:dyDescent="0.25">
      <c r="A109" s="19">
        <v>42271</v>
      </c>
      <c r="B109" t="s">
        <v>219</v>
      </c>
      <c r="C109" s="45">
        <v>136</v>
      </c>
      <c r="D109" s="50">
        <v>240</v>
      </c>
      <c r="E109" s="21"/>
      <c r="F109" s="59"/>
      <c r="G109" s="41"/>
      <c r="H109" s="41"/>
      <c r="I109" s="41"/>
      <c r="J109" s="41"/>
      <c r="K109" s="41">
        <f>-D109</f>
        <v>-240</v>
      </c>
      <c r="L109" s="21"/>
      <c r="M109" s="26"/>
      <c r="N109" s="26"/>
      <c r="O109" s="26"/>
      <c r="P109" s="26"/>
      <c r="Q109" s="26"/>
      <c r="R109" s="26"/>
      <c r="S109" s="43"/>
      <c r="T109" s="26"/>
      <c r="U109" s="26"/>
      <c r="V109" s="26"/>
      <c r="W109" s="26"/>
      <c r="Y109" s="128">
        <f t="shared" ref="Y109:Y112" si="48">SUM(D109:W109)</f>
        <v>0</v>
      </c>
    </row>
    <row r="110" spans="1:25" x14ac:dyDescent="0.25">
      <c r="A110" s="19">
        <v>42276</v>
      </c>
      <c r="B110" t="s">
        <v>235</v>
      </c>
      <c r="C110" s="45"/>
      <c r="D110" s="50">
        <v>-1000</v>
      </c>
      <c r="E110" s="21"/>
      <c r="F110" s="59"/>
      <c r="G110" s="41"/>
      <c r="H110" s="41"/>
      <c r="I110" s="41"/>
      <c r="J110" s="41"/>
      <c r="K110" s="41"/>
      <c r="L110" s="21"/>
      <c r="M110" s="26"/>
      <c r="N110" s="26"/>
      <c r="O110" s="26">
        <f>-D110-K110</f>
        <v>1000</v>
      </c>
      <c r="P110" s="26"/>
      <c r="Q110" s="26"/>
      <c r="R110" s="26"/>
      <c r="S110" s="26"/>
      <c r="T110" s="26"/>
      <c r="U110" s="26"/>
      <c r="V110" s="26"/>
      <c r="W110" s="26"/>
      <c r="Y110" s="130">
        <f t="shared" si="48"/>
        <v>0</v>
      </c>
    </row>
    <row r="111" spans="1:25" x14ac:dyDescent="0.25">
      <c r="A111" s="19">
        <v>42282</v>
      </c>
      <c r="B111" t="s">
        <v>236</v>
      </c>
      <c r="C111" s="45"/>
      <c r="D111" s="50">
        <v>-40.35</v>
      </c>
      <c r="E111" s="21"/>
      <c r="F111" s="59"/>
      <c r="G111" s="41"/>
      <c r="H111" s="41"/>
      <c r="I111" s="41"/>
      <c r="J111" s="41"/>
      <c r="K111" s="41"/>
      <c r="L111" s="21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>
        <f>-D111</f>
        <v>40.35</v>
      </c>
      <c r="Y111" s="133">
        <f t="shared" si="48"/>
        <v>0</v>
      </c>
    </row>
    <row r="112" spans="1:25" x14ac:dyDescent="0.25">
      <c r="A112" s="19">
        <v>42282</v>
      </c>
      <c r="B112" t="s">
        <v>156</v>
      </c>
      <c r="C112" s="45"/>
      <c r="D112" s="50">
        <v>-132</v>
      </c>
      <c r="E112" s="21"/>
      <c r="F112" s="59"/>
      <c r="G112" s="41"/>
      <c r="H112" s="41"/>
      <c r="I112" s="41"/>
      <c r="J112" s="41"/>
      <c r="K112" s="41"/>
      <c r="L112" s="21"/>
      <c r="M112" s="26"/>
      <c r="N112" s="26"/>
      <c r="O112" s="26">
        <f>-D112</f>
        <v>132</v>
      </c>
      <c r="P112" s="26"/>
      <c r="Q112" s="26"/>
      <c r="R112" s="26"/>
      <c r="S112" s="26"/>
      <c r="T112" s="26"/>
      <c r="U112" s="26"/>
      <c r="V112" s="26"/>
      <c r="W112" s="26"/>
      <c r="Y112" s="133">
        <f t="shared" si="48"/>
        <v>0</v>
      </c>
    </row>
    <row r="113" spans="1:25" x14ac:dyDescent="0.25">
      <c r="A113" s="19">
        <v>42284</v>
      </c>
      <c r="B113" t="s">
        <v>237</v>
      </c>
      <c r="C113" s="45">
        <v>146</v>
      </c>
      <c r="D113" s="50">
        <v>-28</v>
      </c>
      <c r="E113" s="21"/>
      <c r="F113" s="59"/>
      <c r="G113" s="41"/>
      <c r="H113" s="41"/>
      <c r="I113" s="41"/>
      <c r="J113" s="41"/>
      <c r="K113" s="41"/>
      <c r="L113" s="21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>
        <f>-D113</f>
        <v>28</v>
      </c>
      <c r="Y113" s="133">
        <f t="shared" ref="Y113:Y114" si="49">SUM(D113:W113)</f>
        <v>0</v>
      </c>
    </row>
    <row r="114" spans="1:25" x14ac:dyDescent="0.25">
      <c r="A114" s="19">
        <v>42298</v>
      </c>
      <c r="B114" t="s">
        <v>238</v>
      </c>
      <c r="C114" s="45"/>
      <c r="D114" s="50">
        <v>335</v>
      </c>
      <c r="E114" s="21"/>
      <c r="F114" s="59"/>
      <c r="G114" s="41"/>
      <c r="H114" s="41">
        <v>-90</v>
      </c>
      <c r="I114" s="41">
        <v>-40</v>
      </c>
      <c r="J114" s="41">
        <f>-D114-H114-I114</f>
        <v>-205</v>
      </c>
      <c r="K114" s="41"/>
      <c r="L114" s="21"/>
      <c r="M114" s="26"/>
      <c r="N114" s="26"/>
      <c r="O114" s="26"/>
      <c r="P114" s="26"/>
      <c r="Q114" s="26"/>
      <c r="R114" s="26"/>
      <c r="S114" s="43"/>
      <c r="T114" s="26"/>
      <c r="U114" s="26"/>
      <c r="V114" s="26"/>
      <c r="W114" s="26"/>
      <c r="Y114" s="134">
        <f t="shared" si="49"/>
        <v>0</v>
      </c>
    </row>
    <row r="115" spans="1:25" x14ac:dyDescent="0.25">
      <c r="A115" s="19">
        <v>42300</v>
      </c>
      <c r="B115" t="s">
        <v>239</v>
      </c>
      <c r="C115" s="45"/>
      <c r="D115" s="50">
        <v>275</v>
      </c>
      <c r="E115" s="21"/>
      <c r="F115" s="59"/>
      <c r="G115" s="41"/>
      <c r="H115" s="41"/>
      <c r="I115" s="41"/>
      <c r="J115" s="41">
        <f>-D115-H115-I115-K115</f>
        <v>-195</v>
      </c>
      <c r="K115" s="41">
        <f>-30-50</f>
        <v>-80</v>
      </c>
      <c r="L115" s="21"/>
      <c r="M115" s="26"/>
      <c r="N115" s="26"/>
      <c r="O115" s="26"/>
      <c r="P115" s="26"/>
      <c r="Q115" s="26"/>
      <c r="R115" s="26"/>
      <c r="S115" s="43"/>
      <c r="T115" s="26"/>
      <c r="U115" s="26"/>
      <c r="V115" s="26"/>
      <c r="W115" s="26"/>
      <c r="Y115" s="135">
        <f t="shared" ref="Y115" si="50">SUM(D115:W115)</f>
        <v>0</v>
      </c>
    </row>
    <row r="116" spans="1:25" x14ac:dyDescent="0.25">
      <c r="A116" s="19">
        <v>42311</v>
      </c>
      <c r="B116" t="s">
        <v>245</v>
      </c>
      <c r="C116" s="45"/>
      <c r="D116" s="50">
        <v>-18</v>
      </c>
      <c r="E116" s="21"/>
      <c r="F116" s="59"/>
      <c r="G116" s="41"/>
      <c r="H116" s="41"/>
      <c r="I116" s="41"/>
      <c r="J116" s="41"/>
      <c r="K116" s="41"/>
      <c r="L116" s="21"/>
      <c r="M116" s="26"/>
      <c r="N116" s="26"/>
      <c r="O116" s="26">
        <f>-D116</f>
        <v>18</v>
      </c>
      <c r="P116" s="26"/>
      <c r="Q116" s="26"/>
      <c r="R116" s="26"/>
      <c r="S116" s="26"/>
      <c r="T116" s="26"/>
      <c r="U116" s="26"/>
      <c r="V116" s="26"/>
      <c r="W116" s="26"/>
      <c r="Y116" s="136">
        <f t="shared" ref="Y116:Y117" si="51">SUM(D116:W116)</f>
        <v>0</v>
      </c>
    </row>
    <row r="117" spans="1:25" x14ac:dyDescent="0.25">
      <c r="A117" s="19">
        <v>42320</v>
      </c>
      <c r="B117" t="s">
        <v>240</v>
      </c>
      <c r="C117" s="45"/>
      <c r="D117" s="50">
        <v>-267.89999999999998</v>
      </c>
      <c r="E117" s="21"/>
      <c r="F117" s="59"/>
      <c r="G117" s="41"/>
      <c r="H117" s="41"/>
      <c r="I117" s="41"/>
      <c r="J117" s="41"/>
      <c r="K117" s="41"/>
      <c r="L117" s="21"/>
      <c r="M117" s="26"/>
      <c r="N117" s="26"/>
      <c r="O117" s="26"/>
      <c r="P117" s="26"/>
      <c r="Q117" s="26">
        <f>-D117</f>
        <v>267.89999999999998</v>
      </c>
      <c r="R117" s="26"/>
      <c r="S117" s="26"/>
      <c r="T117" s="26"/>
      <c r="U117" s="26"/>
      <c r="V117" s="26"/>
      <c r="W117" s="26"/>
      <c r="Y117" s="136">
        <f t="shared" si="51"/>
        <v>0</v>
      </c>
    </row>
    <row r="118" spans="1:25" x14ac:dyDescent="0.25">
      <c r="A118" s="19">
        <v>42311</v>
      </c>
      <c r="B118" t="s">
        <v>162</v>
      </c>
      <c r="C118" s="45"/>
      <c r="D118" s="50">
        <v>-609.08000000000004</v>
      </c>
      <c r="E118" s="21"/>
      <c r="F118" s="59"/>
      <c r="G118" s="41"/>
      <c r="H118" s="41"/>
      <c r="I118" s="41"/>
      <c r="J118" s="41"/>
      <c r="K118" s="41"/>
      <c r="L118" s="21"/>
      <c r="M118" s="26"/>
      <c r="N118" s="26"/>
      <c r="O118" s="26"/>
      <c r="P118" s="26"/>
      <c r="Q118" s="26"/>
      <c r="R118" s="26"/>
      <c r="S118" s="26"/>
      <c r="T118" s="26"/>
      <c r="U118" s="26">
        <f>-D118</f>
        <v>609.08000000000004</v>
      </c>
      <c r="V118" s="26"/>
      <c r="W118" s="26"/>
      <c r="Y118" s="136">
        <f t="shared" ref="Y118" si="52">SUM(D118:W118)</f>
        <v>0</v>
      </c>
    </row>
    <row r="119" spans="1:25" x14ac:dyDescent="0.25">
      <c r="A119" s="19">
        <v>42311</v>
      </c>
      <c r="B119" t="s">
        <v>242</v>
      </c>
      <c r="C119" s="45"/>
      <c r="D119" s="50">
        <v>-25</v>
      </c>
      <c r="E119" s="21"/>
      <c r="F119" s="59"/>
      <c r="G119" s="41"/>
      <c r="H119" s="41"/>
      <c r="I119" s="41"/>
      <c r="J119" s="41"/>
      <c r="K119" s="41"/>
      <c r="L119" s="21"/>
      <c r="M119" s="26"/>
      <c r="N119" s="26"/>
      <c r="O119" s="26">
        <f>-D119</f>
        <v>25</v>
      </c>
      <c r="P119" s="26"/>
      <c r="Q119" s="26"/>
      <c r="R119" s="26"/>
      <c r="S119" s="26"/>
      <c r="T119" s="26"/>
      <c r="U119" s="26"/>
      <c r="V119" s="26"/>
      <c r="W119" s="26"/>
      <c r="Y119" s="136">
        <f t="shared" ref="Y119" si="53">SUM(D119:W119)</f>
        <v>0</v>
      </c>
    </row>
    <row r="120" spans="1:25" x14ac:dyDescent="0.25">
      <c r="A120" s="19">
        <v>42311</v>
      </c>
      <c r="B120" t="s">
        <v>244</v>
      </c>
      <c r="C120" s="45"/>
      <c r="D120" s="50">
        <v>-172.56</v>
      </c>
      <c r="E120" s="21"/>
      <c r="F120" s="59"/>
      <c r="G120" s="41"/>
      <c r="H120" s="41"/>
      <c r="I120" s="41"/>
      <c r="J120" s="41"/>
      <c r="K120" s="41"/>
      <c r="L120" s="21"/>
      <c r="M120" s="26"/>
      <c r="N120" s="26"/>
      <c r="O120" s="26">
        <f>-D120</f>
        <v>172.56</v>
      </c>
      <c r="P120" s="26"/>
      <c r="Q120" s="26"/>
      <c r="R120" s="26"/>
      <c r="S120" s="26"/>
      <c r="T120" s="26"/>
      <c r="U120" s="26"/>
      <c r="V120" s="26"/>
      <c r="W120" s="26"/>
      <c r="Y120" s="136">
        <f t="shared" ref="Y120" si="54">SUM(D120:W120)</f>
        <v>0</v>
      </c>
    </row>
    <row r="121" spans="1:25" x14ac:dyDescent="0.25">
      <c r="A121" s="19">
        <v>42317</v>
      </c>
      <c r="B121" t="s">
        <v>243</v>
      </c>
      <c r="C121" s="45"/>
      <c r="D121" s="50">
        <v>-700</v>
      </c>
      <c r="E121" s="21"/>
      <c r="F121" s="59"/>
      <c r="G121" s="41"/>
      <c r="H121" s="41"/>
      <c r="I121" s="41"/>
      <c r="J121" s="41"/>
      <c r="K121" s="41"/>
      <c r="L121" s="21"/>
      <c r="M121" s="26"/>
      <c r="N121" s="26"/>
      <c r="O121" s="26">
        <f>-D121</f>
        <v>700</v>
      </c>
      <c r="P121" s="26"/>
      <c r="Q121" s="26"/>
      <c r="R121" s="26"/>
      <c r="S121" s="26"/>
      <c r="T121" s="26"/>
      <c r="U121" s="26"/>
      <c r="V121" s="26"/>
      <c r="W121" s="26"/>
      <c r="Y121" s="136">
        <f t="shared" ref="Y121" si="55">SUM(D121:W121)</f>
        <v>0</v>
      </c>
    </row>
    <row r="122" spans="1:25" x14ac:dyDescent="0.25">
      <c r="A122" s="19">
        <v>42320</v>
      </c>
      <c r="B122" t="s">
        <v>241</v>
      </c>
      <c r="C122" s="45"/>
      <c r="D122" s="50">
        <v>-136</v>
      </c>
      <c r="E122" s="21"/>
      <c r="F122" s="59"/>
      <c r="G122" s="41"/>
      <c r="H122" s="41"/>
      <c r="I122" s="41"/>
      <c r="J122" s="41"/>
      <c r="K122" s="41"/>
      <c r="L122" s="21"/>
      <c r="M122" s="26"/>
      <c r="N122" s="26"/>
      <c r="O122" s="26"/>
      <c r="P122" s="26">
        <f>-D122</f>
        <v>136</v>
      </c>
      <c r="Q122" s="26"/>
      <c r="R122" s="26"/>
      <c r="S122" s="26"/>
      <c r="T122" s="26"/>
      <c r="U122" s="26"/>
      <c r="V122" s="26"/>
      <c r="W122" s="26"/>
      <c r="Y122" s="136">
        <f t="shared" ref="Y122" si="56">SUM(D122:W122)</f>
        <v>0</v>
      </c>
    </row>
    <row r="123" spans="1:25" x14ac:dyDescent="0.25">
      <c r="A123" s="19">
        <v>42320</v>
      </c>
      <c r="B123" t="s">
        <v>254</v>
      </c>
      <c r="C123" s="45"/>
      <c r="D123" s="50">
        <v>-303.33</v>
      </c>
      <c r="E123" s="21"/>
      <c r="F123" s="59"/>
      <c r="G123" s="41"/>
      <c r="H123" s="41"/>
      <c r="I123" s="41"/>
      <c r="J123" s="41"/>
      <c r="K123" s="41"/>
      <c r="L123" s="21"/>
      <c r="M123" s="26"/>
      <c r="N123" s="26"/>
      <c r="O123" s="26"/>
      <c r="P123" s="26">
        <f>-D123</f>
        <v>303.33</v>
      </c>
      <c r="Q123" s="26"/>
      <c r="R123" s="26"/>
      <c r="S123" s="26"/>
      <c r="T123" s="26"/>
      <c r="U123" s="26"/>
      <c r="V123" s="26"/>
      <c r="W123" s="26"/>
      <c r="Y123" s="136">
        <f t="shared" ref="Y123" si="57">SUM(D123:W123)</f>
        <v>0</v>
      </c>
    </row>
    <row r="124" spans="1:25" x14ac:dyDescent="0.25">
      <c r="A124" s="19">
        <v>42320</v>
      </c>
      <c r="B124" t="s">
        <v>156</v>
      </c>
      <c r="C124" s="45"/>
      <c r="D124" s="50">
        <v>-33</v>
      </c>
      <c r="E124" s="21"/>
      <c r="F124" s="59"/>
      <c r="G124" s="41"/>
      <c r="H124" s="41"/>
      <c r="I124" s="41"/>
      <c r="J124" s="41"/>
      <c r="K124" s="41"/>
      <c r="L124" s="21"/>
      <c r="M124" s="26"/>
      <c r="N124" s="26"/>
      <c r="O124" s="26">
        <f>-D124</f>
        <v>33</v>
      </c>
      <c r="P124" s="26"/>
      <c r="Q124" s="26"/>
      <c r="R124" s="26"/>
      <c r="S124" s="26"/>
      <c r="T124" s="26"/>
      <c r="U124" s="26"/>
      <c r="V124" s="26"/>
      <c r="W124" s="26"/>
      <c r="Y124" s="136">
        <f t="shared" ref="Y124" si="58">SUM(D124:W124)</f>
        <v>0</v>
      </c>
    </row>
    <row r="125" spans="1:25" x14ac:dyDescent="0.25">
      <c r="A125" s="19">
        <v>42320</v>
      </c>
      <c r="B125" t="s">
        <v>174</v>
      </c>
      <c r="C125" s="45"/>
      <c r="D125" s="50">
        <v>5000</v>
      </c>
      <c r="E125" s="21"/>
      <c r="F125" s="59"/>
      <c r="G125" s="41">
        <f>-D125</f>
        <v>-5000</v>
      </c>
      <c r="H125" s="41"/>
      <c r="I125" s="41"/>
      <c r="J125" s="41"/>
      <c r="K125" s="41"/>
      <c r="L125" s="21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Y125" s="137">
        <f t="shared" ref="Y125" si="59">SUM(D125:W125)</f>
        <v>0</v>
      </c>
    </row>
    <row r="126" spans="1:25" x14ac:dyDescent="0.25">
      <c r="A126" s="19">
        <v>42321</v>
      </c>
      <c r="B126" t="s">
        <v>248</v>
      </c>
      <c r="C126" s="45"/>
      <c r="D126" s="50">
        <v>-50</v>
      </c>
      <c r="E126" s="21"/>
      <c r="F126" s="59"/>
      <c r="G126" s="41"/>
      <c r="H126" s="41"/>
      <c r="I126" s="41"/>
      <c r="J126" s="41"/>
      <c r="K126" s="41"/>
      <c r="L126" s="21"/>
      <c r="M126" s="26"/>
      <c r="N126" s="26"/>
      <c r="O126" s="26">
        <f>-D126</f>
        <v>50</v>
      </c>
      <c r="P126" s="26"/>
      <c r="Q126" s="26"/>
      <c r="R126" s="26"/>
      <c r="S126" s="26"/>
      <c r="T126" s="26"/>
      <c r="U126" s="26"/>
      <c r="V126" s="26"/>
      <c r="W126" s="26"/>
      <c r="Y126" s="136">
        <f t="shared" ref="Y126:Y128" si="60">SUM(D126:W126)</f>
        <v>0</v>
      </c>
    </row>
    <row r="127" spans="1:25" x14ac:dyDescent="0.25">
      <c r="A127" s="19">
        <v>42321</v>
      </c>
      <c r="B127" t="s">
        <v>249</v>
      </c>
      <c r="C127" s="45"/>
      <c r="D127" s="50">
        <v>-50</v>
      </c>
      <c r="E127" s="21"/>
      <c r="F127" s="59"/>
      <c r="G127" s="41"/>
      <c r="H127" s="41"/>
      <c r="I127" s="41"/>
      <c r="J127" s="41"/>
      <c r="K127" s="41"/>
      <c r="L127" s="21"/>
      <c r="M127" s="26"/>
      <c r="N127" s="26"/>
      <c r="O127" s="26">
        <f>-D127</f>
        <v>50</v>
      </c>
      <c r="P127" s="26"/>
      <c r="Q127" s="26"/>
      <c r="R127" s="26"/>
      <c r="S127" s="26"/>
      <c r="T127" s="26"/>
      <c r="U127" s="26"/>
      <c r="V127" s="26"/>
      <c r="W127" s="26"/>
      <c r="Y127" s="136">
        <f t="shared" si="60"/>
        <v>0</v>
      </c>
    </row>
    <row r="128" spans="1:25" x14ac:dyDescent="0.25">
      <c r="A128" s="19">
        <v>42321</v>
      </c>
      <c r="B128" t="s">
        <v>250</v>
      </c>
      <c r="C128" s="45"/>
      <c r="D128" s="50">
        <v>-50</v>
      </c>
      <c r="E128" s="21"/>
      <c r="F128" s="59"/>
      <c r="G128" s="41"/>
      <c r="H128" s="41"/>
      <c r="I128" s="41"/>
      <c r="J128" s="41"/>
      <c r="K128" s="41"/>
      <c r="L128" s="21"/>
      <c r="M128" s="26"/>
      <c r="N128" s="26"/>
      <c r="O128" s="26">
        <f>-D128</f>
        <v>50</v>
      </c>
      <c r="P128" s="26"/>
      <c r="Q128" s="26"/>
      <c r="R128" s="26"/>
      <c r="S128" s="26"/>
      <c r="T128" s="26"/>
      <c r="U128" s="26"/>
      <c r="V128" s="26"/>
      <c r="W128" s="26"/>
      <c r="Y128" s="136">
        <f t="shared" si="60"/>
        <v>0</v>
      </c>
    </row>
    <row r="129" spans="1:25" x14ac:dyDescent="0.25">
      <c r="A129" s="19">
        <v>42298</v>
      </c>
      <c r="B129" t="s">
        <v>72</v>
      </c>
      <c r="C129" s="45"/>
      <c r="D129" s="50">
        <v>115</v>
      </c>
      <c r="E129" s="21"/>
      <c r="F129" s="59"/>
      <c r="G129" s="41"/>
      <c r="H129" s="41"/>
      <c r="I129" s="41"/>
      <c r="J129" s="41">
        <f>-D129-H129-I129</f>
        <v>-115</v>
      </c>
      <c r="K129" s="41"/>
      <c r="L129" s="21"/>
      <c r="M129" s="26"/>
      <c r="N129" s="26"/>
      <c r="O129" s="26"/>
      <c r="P129" s="26"/>
      <c r="Q129" s="26"/>
      <c r="R129" s="26"/>
      <c r="S129" s="43"/>
      <c r="T129" s="26"/>
      <c r="U129" s="26"/>
      <c r="V129" s="26"/>
      <c r="W129" s="26"/>
      <c r="Y129" s="144">
        <f t="shared" ref="Y129" si="61">SUM(D129:W129)</f>
        <v>0</v>
      </c>
    </row>
    <row r="130" spans="1:25" x14ac:dyDescent="0.25">
      <c r="A130" s="19">
        <v>42328</v>
      </c>
      <c r="B130" t="s">
        <v>251</v>
      </c>
      <c r="D130" s="50">
        <v>-900</v>
      </c>
      <c r="F130" s="59"/>
      <c r="G130" s="41"/>
      <c r="H130" s="41"/>
      <c r="I130" s="41"/>
      <c r="J130" s="41"/>
      <c r="K130" s="41"/>
      <c r="L130" s="21"/>
      <c r="M130" s="26"/>
      <c r="N130" s="26"/>
      <c r="O130" s="26"/>
      <c r="P130" s="26"/>
      <c r="Q130" s="26">
        <f>-D130</f>
        <v>900</v>
      </c>
      <c r="R130" s="26"/>
      <c r="S130" s="26"/>
      <c r="T130" s="26"/>
      <c r="U130" s="43"/>
      <c r="V130" s="26"/>
      <c r="W130" s="26"/>
      <c r="Y130" s="67">
        <f t="shared" si="2"/>
        <v>0</v>
      </c>
    </row>
    <row r="131" spans="1:25" x14ac:dyDescent="0.25">
      <c r="A131" s="19">
        <v>42333</v>
      </c>
      <c r="B131" t="s">
        <v>252</v>
      </c>
      <c r="C131" s="45"/>
      <c r="D131" s="50">
        <v>-105</v>
      </c>
      <c r="E131" s="21"/>
      <c r="F131" s="59"/>
      <c r="G131" s="41"/>
      <c r="H131" s="41"/>
      <c r="I131" s="41"/>
      <c r="J131" s="41"/>
      <c r="K131" s="41"/>
      <c r="L131" s="21"/>
      <c r="M131" s="26"/>
      <c r="N131" s="26"/>
      <c r="O131" s="26">
        <f>-D131</f>
        <v>105</v>
      </c>
      <c r="P131" s="26"/>
      <c r="Q131" s="26"/>
      <c r="R131" s="26"/>
      <c r="S131" s="26"/>
      <c r="T131" s="26"/>
      <c r="U131" s="26"/>
      <c r="V131" s="26"/>
      <c r="W131" s="26"/>
      <c r="Y131" s="144">
        <f t="shared" ref="Y131" si="62">SUM(D131:W131)</f>
        <v>0</v>
      </c>
    </row>
    <row r="132" spans="1:25" x14ac:dyDescent="0.25">
      <c r="A132" s="19">
        <v>42339</v>
      </c>
      <c r="B132" t="s">
        <v>302</v>
      </c>
      <c r="C132" s="45"/>
      <c r="D132" s="50">
        <v>-303.33</v>
      </c>
      <c r="E132" s="21"/>
      <c r="F132" s="59"/>
      <c r="G132" s="41"/>
      <c r="H132" s="41"/>
      <c r="I132" s="41"/>
      <c r="J132" s="41"/>
      <c r="K132" s="41"/>
      <c r="L132" s="21"/>
      <c r="M132" s="26"/>
      <c r="N132" s="26"/>
      <c r="O132" s="26"/>
      <c r="P132" s="26">
        <f>-D132</f>
        <v>303.33</v>
      </c>
      <c r="Q132" s="26"/>
      <c r="R132" s="26"/>
      <c r="S132" s="26"/>
      <c r="T132" s="26"/>
      <c r="U132" s="26"/>
      <c r="V132" s="26"/>
      <c r="W132" s="26"/>
      <c r="Y132" s="145">
        <f t="shared" ref="Y132" si="63">SUM(D132:W132)</f>
        <v>0</v>
      </c>
    </row>
    <row r="133" spans="1:25" x14ac:dyDescent="0.25">
      <c r="A133" s="19">
        <v>42342</v>
      </c>
      <c r="B133" t="s">
        <v>255</v>
      </c>
      <c r="D133" s="50">
        <v>-600</v>
      </c>
      <c r="F133" s="59"/>
      <c r="G133" s="41"/>
      <c r="H133" s="41"/>
      <c r="I133" s="41"/>
      <c r="J133" s="41"/>
      <c r="K133" s="41"/>
      <c r="L133" s="21"/>
      <c r="M133" s="26"/>
      <c r="N133" s="26"/>
      <c r="O133" s="26"/>
      <c r="P133" s="26"/>
      <c r="Q133" s="26">
        <f>-D133</f>
        <v>600</v>
      </c>
      <c r="R133" s="26"/>
      <c r="S133" s="26"/>
      <c r="T133" s="26"/>
      <c r="U133" s="43"/>
      <c r="V133" s="26"/>
      <c r="W133" s="26"/>
      <c r="Y133" s="146">
        <f t="shared" ref="Y133" si="64">SUM(D133:W133)</f>
        <v>0</v>
      </c>
    </row>
    <row r="134" spans="1:25" x14ac:dyDescent="0.25">
      <c r="A134" s="19">
        <v>42347</v>
      </c>
      <c r="B134" t="s">
        <v>256</v>
      </c>
      <c r="C134" s="45"/>
      <c r="D134" s="50">
        <f>-65-10-86.9</f>
        <v>-161.9</v>
      </c>
      <c r="E134" s="21"/>
      <c r="F134" s="59"/>
      <c r="G134" s="41"/>
      <c r="H134" s="41"/>
      <c r="I134" s="41"/>
      <c r="J134" s="41"/>
      <c r="K134" s="41"/>
      <c r="L134" s="21"/>
      <c r="M134" s="26"/>
      <c r="N134" s="26"/>
      <c r="O134" s="26">
        <f>-D134-T134</f>
        <v>75</v>
      </c>
      <c r="P134" s="26"/>
      <c r="Q134" s="26"/>
      <c r="R134" s="26"/>
      <c r="S134" s="26"/>
      <c r="T134" s="26">
        <v>86.9</v>
      </c>
      <c r="U134" s="26"/>
      <c r="V134" s="26"/>
      <c r="W134" s="26"/>
      <c r="Y134" s="147">
        <f t="shared" ref="Y134" si="65">SUM(D134:W134)</f>
        <v>0</v>
      </c>
    </row>
    <row r="135" spans="1:25" x14ac:dyDescent="0.25">
      <c r="A135" s="19">
        <v>42349</v>
      </c>
      <c r="B135" t="s">
        <v>257</v>
      </c>
      <c r="C135" s="45"/>
      <c r="D135" s="50">
        <v>-146</v>
      </c>
      <c r="E135" s="21"/>
      <c r="F135" s="59"/>
      <c r="G135" s="41"/>
      <c r="H135" s="41"/>
      <c r="I135" s="41"/>
      <c r="J135" s="41"/>
      <c r="K135" s="41"/>
      <c r="L135" s="21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>
        <f>-D135</f>
        <v>146</v>
      </c>
      <c r="Y135" s="148">
        <f t="shared" ref="Y135" si="66">SUM(D135:W135)</f>
        <v>0</v>
      </c>
    </row>
    <row r="136" spans="1:25" x14ac:dyDescent="0.25">
      <c r="A136" s="142">
        <v>42352</v>
      </c>
      <c r="B136" s="132" t="s">
        <v>258</v>
      </c>
      <c r="C136" s="45"/>
      <c r="D136" s="50">
        <v>-282.82</v>
      </c>
      <c r="E136" s="21"/>
      <c r="F136" s="59"/>
      <c r="G136" s="41"/>
      <c r="H136" s="41"/>
      <c r="I136" s="41"/>
      <c r="J136" s="41"/>
      <c r="K136" s="41"/>
      <c r="L136" s="21"/>
      <c r="M136" s="26"/>
      <c r="N136" s="26"/>
      <c r="O136" s="26"/>
      <c r="P136" s="26"/>
      <c r="Q136" s="26"/>
      <c r="R136" s="26"/>
      <c r="S136" s="26">
        <f>-D136</f>
        <v>282.82</v>
      </c>
      <c r="T136" s="26"/>
      <c r="U136" s="26"/>
      <c r="V136" s="26"/>
      <c r="W136" s="26"/>
      <c r="Y136" s="148">
        <f t="shared" ref="Y136" si="67">SUM(D136:W136)</f>
        <v>0</v>
      </c>
    </row>
    <row r="137" spans="1:25" x14ac:dyDescent="0.25">
      <c r="A137" s="19">
        <v>42352</v>
      </c>
      <c r="B137" t="s">
        <v>156</v>
      </c>
      <c r="C137" s="45"/>
      <c r="D137" s="50">
        <v>-165</v>
      </c>
      <c r="E137" s="21"/>
      <c r="F137" s="59"/>
      <c r="G137" s="41"/>
      <c r="H137" s="41"/>
      <c r="I137" s="41"/>
      <c r="J137" s="41"/>
      <c r="K137" s="41"/>
      <c r="L137" s="21"/>
      <c r="M137" s="26"/>
      <c r="N137" s="26"/>
      <c r="O137" s="26">
        <f>-D137</f>
        <v>165</v>
      </c>
      <c r="P137" s="26"/>
      <c r="Q137" s="26"/>
      <c r="R137" s="26"/>
      <c r="S137" s="26"/>
      <c r="T137" s="26"/>
      <c r="U137" s="26"/>
      <c r="V137" s="26"/>
      <c r="W137" s="26"/>
      <c r="Y137" s="148">
        <f t="shared" ref="Y137" si="68">SUM(D137:W137)</f>
        <v>0</v>
      </c>
    </row>
    <row r="138" spans="1:25" x14ac:dyDescent="0.25">
      <c r="A138" s="19">
        <v>42349</v>
      </c>
      <c r="B138" t="s">
        <v>259</v>
      </c>
      <c r="C138" s="45"/>
      <c r="D138" s="50">
        <v>-41</v>
      </c>
      <c r="E138" s="21"/>
      <c r="F138" s="59"/>
      <c r="G138" s="41"/>
      <c r="H138" s="41"/>
      <c r="I138" s="41"/>
      <c r="J138" s="41"/>
      <c r="K138" s="41"/>
      <c r="L138" s="21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>
        <f>-D138</f>
        <v>41</v>
      </c>
      <c r="Y138" s="148">
        <f t="shared" ref="Y138" si="69">SUM(D138:W138)</f>
        <v>0</v>
      </c>
    </row>
    <row r="139" spans="1:25" x14ac:dyDescent="0.25">
      <c r="A139" s="19"/>
      <c r="C139" s="45"/>
      <c r="D139" s="50"/>
      <c r="E139" s="21"/>
      <c r="F139" s="59"/>
      <c r="G139" s="41"/>
      <c r="H139" s="41"/>
      <c r="I139" s="41"/>
      <c r="J139" s="41"/>
      <c r="K139" s="41"/>
      <c r="L139" s="21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Y139" s="66"/>
    </row>
    <row r="140" spans="1:25" s="8" customFormat="1" ht="15.75" thickBot="1" x14ac:dyDescent="0.3">
      <c r="A140" s="5"/>
      <c r="B140" s="8" t="s">
        <v>66</v>
      </c>
      <c r="C140" s="37"/>
      <c r="D140" s="70">
        <f>SUM(D9:D139)</f>
        <v>6965.2200000000012</v>
      </c>
      <c r="E140" s="22"/>
      <c r="F140" s="60">
        <f>SUM(F9:F139)</f>
        <v>-300</v>
      </c>
      <c r="G140" s="42">
        <f>SUM(G11:G139)</f>
        <v>-18440</v>
      </c>
      <c r="H140" s="42">
        <f>SUM(H11:H139)</f>
        <v>-5916</v>
      </c>
      <c r="I140" s="42">
        <f>SUM(I11:I139)</f>
        <v>-212</v>
      </c>
      <c r="J140" s="42">
        <f>SUM(J11:J139)</f>
        <v>-1715</v>
      </c>
      <c r="K140" s="42">
        <f>SUM(K11:K139)</f>
        <v>-2270</v>
      </c>
      <c r="L140" s="22"/>
      <c r="M140" s="44">
        <f t="shared" ref="M140:W140" si="70">SUM(M9:M139)</f>
        <v>227.5</v>
      </c>
      <c r="N140" s="44">
        <f t="shared" si="70"/>
        <v>0</v>
      </c>
      <c r="O140" s="44">
        <f t="shared" si="70"/>
        <v>16078.25</v>
      </c>
      <c r="P140" s="44">
        <f t="shared" si="70"/>
        <v>899.65999999999985</v>
      </c>
      <c r="Q140" s="44">
        <f t="shared" si="70"/>
        <v>1767.9</v>
      </c>
      <c r="R140" s="44">
        <f t="shared" si="70"/>
        <v>2207.5500000000002</v>
      </c>
      <c r="S140" s="44">
        <f t="shared" si="70"/>
        <v>1200.1199999999999</v>
      </c>
      <c r="T140" s="44">
        <f t="shared" si="70"/>
        <v>797.94999999999993</v>
      </c>
      <c r="U140" s="44">
        <f t="shared" si="70"/>
        <v>1107.17</v>
      </c>
      <c r="V140" s="44">
        <f t="shared" si="70"/>
        <v>362.25</v>
      </c>
      <c r="W140" s="44">
        <f t="shared" si="70"/>
        <v>682.84</v>
      </c>
      <c r="Y140" s="5"/>
    </row>
    <row r="141" spans="1:25" ht="12" customHeight="1" x14ac:dyDescent="0.25"/>
    <row r="142" spans="1:25" ht="20.25" customHeight="1" x14ac:dyDescent="0.25">
      <c r="A142" s="69"/>
      <c r="B142" s="106" t="s">
        <v>147</v>
      </c>
      <c r="C142" s="37"/>
      <c r="D142" s="8">
        <v>6965.22</v>
      </c>
      <c r="O142" s="21"/>
      <c r="Y142" s="69"/>
    </row>
    <row r="143" spans="1:25" ht="9" customHeight="1" x14ac:dyDescent="0.25">
      <c r="A143" s="103"/>
      <c r="B143" s="105"/>
      <c r="Y143" s="103"/>
    </row>
    <row r="144" spans="1:25" ht="20.25" customHeight="1" x14ac:dyDescent="0.25">
      <c r="A144" s="103"/>
      <c r="B144" s="105" t="s">
        <v>148</v>
      </c>
      <c r="D144" s="21">
        <f>D140-D142</f>
        <v>0</v>
      </c>
      <c r="G144" s="131"/>
      <c r="H144" s="132"/>
      <c r="I144" s="132"/>
      <c r="J144" s="132"/>
      <c r="K144" s="132"/>
      <c r="Y144" s="103"/>
    </row>
    <row r="145" spans="1:25" ht="20.25" customHeight="1" x14ac:dyDescent="0.25">
      <c r="A145" s="103"/>
      <c r="Y145" s="103"/>
    </row>
    <row r="146" spans="1:25" ht="21.75" customHeight="1" x14ac:dyDescent="0.25">
      <c r="A146" s="103"/>
      <c r="B146" s="47" t="s">
        <v>149</v>
      </c>
      <c r="Y146" s="103"/>
    </row>
    <row r="147" spans="1:25" ht="6.75" customHeight="1" x14ac:dyDescent="0.25">
      <c r="A147" s="103"/>
      <c r="Y147" s="103"/>
    </row>
    <row r="148" spans="1:25" ht="18.75" customHeight="1" x14ac:dyDescent="0.25">
      <c r="A148" s="69"/>
      <c r="Y148" s="69"/>
    </row>
    <row r="149" spans="1:25" ht="15.75" thickBot="1" x14ac:dyDescent="0.3">
      <c r="B149" s="8"/>
      <c r="D149" s="68">
        <f t="shared" ref="D149:W149" si="71">SUM(D140:D148)</f>
        <v>13930.440000000002</v>
      </c>
      <c r="E149" s="22">
        <f t="shared" si="71"/>
        <v>0</v>
      </c>
      <c r="F149" s="60">
        <f t="shared" si="71"/>
        <v>-300</v>
      </c>
      <c r="G149" s="42">
        <f t="shared" si="71"/>
        <v>-18440</v>
      </c>
      <c r="H149" s="42">
        <f t="shared" si="71"/>
        <v>-5916</v>
      </c>
      <c r="I149" s="42">
        <f t="shared" si="71"/>
        <v>-212</v>
      </c>
      <c r="J149" s="42">
        <f t="shared" si="71"/>
        <v>-1715</v>
      </c>
      <c r="K149" s="42">
        <f t="shared" si="71"/>
        <v>-2270</v>
      </c>
      <c r="L149" s="68">
        <f t="shared" si="71"/>
        <v>0</v>
      </c>
      <c r="M149" s="44">
        <f t="shared" si="71"/>
        <v>227.5</v>
      </c>
      <c r="N149" s="44">
        <f t="shared" si="71"/>
        <v>0</v>
      </c>
      <c r="O149" s="44">
        <f t="shared" si="71"/>
        <v>16078.25</v>
      </c>
      <c r="P149" s="44">
        <f t="shared" si="71"/>
        <v>899.65999999999985</v>
      </c>
      <c r="Q149" s="44">
        <f t="shared" si="71"/>
        <v>1767.9</v>
      </c>
      <c r="R149" s="44">
        <f t="shared" si="71"/>
        <v>2207.5500000000002</v>
      </c>
      <c r="S149" s="44">
        <f t="shared" si="71"/>
        <v>1200.1199999999999</v>
      </c>
      <c r="T149" s="44">
        <f t="shared" si="71"/>
        <v>797.94999999999993</v>
      </c>
      <c r="U149" s="44">
        <f t="shared" si="71"/>
        <v>1107.17</v>
      </c>
      <c r="V149" s="44">
        <f t="shared" si="71"/>
        <v>362.25</v>
      </c>
      <c r="W149" s="44">
        <f t="shared" si="71"/>
        <v>682.84</v>
      </c>
    </row>
    <row r="150" spans="1:25" ht="7.5" customHeight="1" x14ac:dyDescent="0.25"/>
    <row r="152" spans="1:25" x14ac:dyDescent="0.25">
      <c r="D152" s="21"/>
    </row>
  </sheetData>
  <mergeCells count="2">
    <mergeCell ref="G3:K3"/>
    <mergeCell ref="M3:W3"/>
  </mergeCells>
  <pageMargins left="0.15748031496062992" right="0.15748031496062992" top="0.31496062992125984" bottom="0.35433070866141736" header="0.31496062992125984" footer="0.31496062992125984"/>
  <pageSetup paperSize="8" scale="63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E12" sqref="E12"/>
    </sheetView>
  </sheetViews>
  <sheetFormatPr defaultRowHeight="15" x14ac:dyDescent="0.25"/>
  <cols>
    <col min="1" max="1" width="18.5703125" customWidth="1"/>
    <col min="2" max="2" width="14.5703125" customWidth="1"/>
    <col min="3" max="3" width="19.5703125" customWidth="1"/>
  </cols>
  <sheetData>
    <row r="2" spans="1:3" x14ac:dyDescent="0.25">
      <c r="A2" t="s">
        <v>105</v>
      </c>
      <c r="C2" t="s">
        <v>109</v>
      </c>
    </row>
    <row r="3" spans="1:3" ht="5.25" customHeight="1" x14ac:dyDescent="0.25"/>
    <row r="4" spans="1:3" x14ac:dyDescent="0.25">
      <c r="A4" t="s">
        <v>106</v>
      </c>
      <c r="C4" t="s">
        <v>110</v>
      </c>
    </row>
    <row r="5" spans="1:3" x14ac:dyDescent="0.25">
      <c r="A5" t="s">
        <v>107</v>
      </c>
      <c r="C5" t="s">
        <v>111</v>
      </c>
    </row>
    <row r="6" spans="1:3" x14ac:dyDescent="0.25">
      <c r="A6" s="1">
        <v>81148338</v>
      </c>
      <c r="C6" s="1">
        <v>61180819</v>
      </c>
    </row>
    <row r="8" spans="1:3" x14ac:dyDescent="0.25">
      <c r="A8" t="s">
        <v>108</v>
      </c>
      <c r="C8" t="s">
        <v>113</v>
      </c>
    </row>
    <row r="9" spans="1:3" ht="5.25" customHeight="1" x14ac:dyDescent="0.25"/>
    <row r="10" spans="1:3" x14ac:dyDescent="0.25">
      <c r="A10" t="s">
        <v>110</v>
      </c>
      <c r="C10" t="s">
        <v>114</v>
      </c>
    </row>
    <row r="11" spans="1:3" x14ac:dyDescent="0.25">
      <c r="A11" t="s">
        <v>111</v>
      </c>
      <c r="C11" t="s">
        <v>115</v>
      </c>
    </row>
    <row r="12" spans="1:3" x14ac:dyDescent="0.25">
      <c r="A12" s="1">
        <v>21958569</v>
      </c>
      <c r="C12" s="1">
        <v>20524034</v>
      </c>
    </row>
    <row r="14" spans="1:3" x14ac:dyDescent="0.25">
      <c r="A14" t="s">
        <v>112</v>
      </c>
    </row>
    <row r="15" spans="1:3" x14ac:dyDescent="0.25">
      <c r="A15" t="s">
        <v>2</v>
      </c>
    </row>
    <row r="16" spans="1:3" x14ac:dyDescent="0.25">
      <c r="A16" s="1">
        <v>61018457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12" sqref="E12"/>
    </sheetView>
  </sheetViews>
  <sheetFormatPr defaultRowHeight="15" x14ac:dyDescent="0.25"/>
  <cols>
    <col min="2" max="2" width="19.7109375" customWidth="1"/>
    <col min="3" max="3" width="6.140625" style="46" customWidth="1"/>
  </cols>
  <sheetData>
    <row r="1" spans="1:4" ht="18.75" x14ac:dyDescent="0.3">
      <c r="A1" s="32" t="s">
        <v>58</v>
      </c>
      <c r="B1" s="33"/>
    </row>
    <row r="2" spans="1:4" ht="19.5" thickBot="1" x14ac:dyDescent="0.35">
      <c r="A2" s="34" t="s">
        <v>59</v>
      </c>
      <c r="B2" s="35"/>
    </row>
    <row r="5" spans="1:4" x14ac:dyDescent="0.25">
      <c r="A5" s="5">
        <v>1</v>
      </c>
      <c r="B5" s="47" t="s">
        <v>98</v>
      </c>
    </row>
    <row r="7" spans="1:4" x14ac:dyDescent="0.25">
      <c r="B7" t="s">
        <v>99</v>
      </c>
      <c r="D7" s="21">
        <f>300+450</f>
        <v>750</v>
      </c>
    </row>
    <row r="8" spans="1:4" x14ac:dyDescent="0.25">
      <c r="B8" t="s">
        <v>100</v>
      </c>
      <c r="D8" s="21">
        <v>432.95</v>
      </c>
    </row>
    <row r="9" spans="1:4" x14ac:dyDescent="0.25">
      <c r="B9" t="s">
        <v>101</v>
      </c>
      <c r="D9" s="21">
        <v>67.05</v>
      </c>
    </row>
    <row r="10" spans="1:4" ht="4.5" customHeight="1" x14ac:dyDescent="0.25">
      <c r="D10" s="21"/>
    </row>
    <row r="11" spans="1:4" ht="15.75" thickBot="1" x14ac:dyDescent="0.3">
      <c r="D11" s="49">
        <f>SUM(D7:D10)</f>
        <v>1250</v>
      </c>
    </row>
    <row r="12" spans="1:4" ht="15.75" thickTop="1" x14ac:dyDescent="0.25"/>
    <row r="13" spans="1:4" x14ac:dyDescent="0.25">
      <c r="B13" t="s">
        <v>102</v>
      </c>
      <c r="C13" s="46">
        <v>10</v>
      </c>
    </row>
    <row r="14" spans="1:4" ht="8.25" customHeight="1" x14ac:dyDescent="0.25"/>
    <row r="15" spans="1:4" x14ac:dyDescent="0.25">
      <c r="B15" t="s">
        <v>103</v>
      </c>
      <c r="D15" s="48">
        <f>D11/C13</f>
        <v>125</v>
      </c>
    </row>
    <row r="16" spans="1:4" ht="9" customHeight="1" x14ac:dyDescent="0.25">
      <c r="D16" s="21"/>
    </row>
    <row r="17" spans="2:4" x14ac:dyDescent="0.25">
      <c r="B17" t="s">
        <v>104</v>
      </c>
      <c r="D17" s="48">
        <f>D15-100</f>
        <v>25</v>
      </c>
    </row>
    <row r="18" spans="2:4" x14ac:dyDescent="0.25">
      <c r="D18" s="21"/>
    </row>
    <row r="19" spans="2:4" x14ac:dyDescent="0.25">
      <c r="D19" s="21"/>
    </row>
    <row r="20" spans="2:4" x14ac:dyDescent="0.25">
      <c r="D20" s="21"/>
    </row>
    <row r="21" spans="2:4" x14ac:dyDescent="0.25">
      <c r="D21" s="21"/>
    </row>
    <row r="22" spans="2:4" x14ac:dyDescent="0.25">
      <c r="D22" s="21"/>
    </row>
    <row r="23" spans="2:4" x14ac:dyDescent="0.25">
      <c r="D23" s="21"/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E12" sqref="E12"/>
    </sheetView>
  </sheetViews>
  <sheetFormatPr defaultRowHeight="15" x14ac:dyDescent="0.25"/>
  <cols>
    <col min="1" max="2" width="17.7109375" customWidth="1"/>
    <col min="3" max="3" width="17.7109375" style="10" customWidth="1"/>
    <col min="4" max="4" width="32.42578125" style="10" customWidth="1"/>
    <col min="5" max="5" width="15.5703125" customWidth="1"/>
    <col min="6" max="6" width="12.28515625" customWidth="1"/>
    <col min="7" max="7" width="11.5703125" customWidth="1"/>
    <col min="8" max="8" width="9.140625" style="2"/>
    <col min="9" max="9" width="14" customWidth="1"/>
  </cols>
  <sheetData>
    <row r="1" spans="1:9" ht="18.75" x14ac:dyDescent="0.3">
      <c r="A1" s="4" t="s">
        <v>4</v>
      </c>
      <c r="B1" s="4"/>
      <c r="C1" s="11"/>
      <c r="D1" s="11"/>
    </row>
    <row r="3" spans="1:9" x14ac:dyDescent="0.25">
      <c r="A3" s="5" t="s">
        <v>8</v>
      </c>
      <c r="B3" s="5" t="s">
        <v>9</v>
      </c>
      <c r="C3" s="5" t="s">
        <v>42</v>
      </c>
      <c r="D3" s="5" t="s">
        <v>52</v>
      </c>
      <c r="E3" s="5" t="s">
        <v>5</v>
      </c>
      <c r="F3" s="5" t="s">
        <v>41</v>
      </c>
      <c r="G3" s="5" t="s">
        <v>6</v>
      </c>
      <c r="H3" s="5" t="s">
        <v>7</v>
      </c>
      <c r="I3" s="5" t="s">
        <v>32</v>
      </c>
    </row>
    <row r="4" spans="1:9" x14ac:dyDescent="0.25">
      <c r="A4" t="s">
        <v>14</v>
      </c>
      <c r="B4" t="s">
        <v>12</v>
      </c>
      <c r="C4" s="10">
        <v>887327</v>
      </c>
      <c r="D4" s="10" t="s">
        <v>43</v>
      </c>
      <c r="E4" t="s">
        <v>15</v>
      </c>
      <c r="I4" t="s">
        <v>35</v>
      </c>
    </row>
    <row r="5" spans="1:9" x14ac:dyDescent="0.25">
      <c r="A5" t="s">
        <v>14</v>
      </c>
      <c r="B5" t="s">
        <v>13</v>
      </c>
      <c r="C5" s="10">
        <v>887327</v>
      </c>
      <c r="D5" s="10" t="s">
        <v>43</v>
      </c>
      <c r="E5" t="s">
        <v>15</v>
      </c>
      <c r="I5" t="s">
        <v>35</v>
      </c>
    </row>
    <row r="6" spans="1:9" x14ac:dyDescent="0.25">
      <c r="A6" t="s">
        <v>25</v>
      </c>
      <c r="B6" t="s">
        <v>26</v>
      </c>
      <c r="C6" s="10">
        <v>887837</v>
      </c>
      <c r="H6" s="6">
        <v>100</v>
      </c>
    </row>
    <row r="7" spans="1:9" x14ac:dyDescent="0.25">
      <c r="A7" t="s">
        <v>10</v>
      </c>
      <c r="B7" t="s">
        <v>11</v>
      </c>
      <c r="C7" s="10">
        <v>766534</v>
      </c>
      <c r="D7" s="10" t="s">
        <v>44</v>
      </c>
      <c r="H7" s="6">
        <v>100</v>
      </c>
    </row>
    <row r="8" spans="1:9" x14ac:dyDescent="0.25">
      <c r="A8" t="s">
        <v>18</v>
      </c>
      <c r="B8" t="s">
        <v>17</v>
      </c>
      <c r="C8" s="10">
        <v>855936</v>
      </c>
      <c r="D8" s="10" t="s">
        <v>45</v>
      </c>
    </row>
    <row r="9" spans="1:9" x14ac:dyDescent="0.25">
      <c r="A9" t="s">
        <v>19</v>
      </c>
      <c r="B9" t="s">
        <v>12</v>
      </c>
      <c r="C9" s="10">
        <v>741892</v>
      </c>
      <c r="D9" s="10" t="s">
        <v>46</v>
      </c>
    </row>
    <row r="10" spans="1:9" x14ac:dyDescent="0.25">
      <c r="A10" t="s">
        <v>22</v>
      </c>
      <c r="B10" t="s">
        <v>23</v>
      </c>
      <c r="C10" s="10">
        <v>766390</v>
      </c>
      <c r="D10" s="10" t="s">
        <v>47</v>
      </c>
      <c r="E10" t="s">
        <v>33</v>
      </c>
      <c r="H10" s="7"/>
      <c r="I10" t="s">
        <v>34</v>
      </c>
    </row>
    <row r="11" spans="1:9" x14ac:dyDescent="0.25">
      <c r="A11" t="s">
        <v>53</v>
      </c>
      <c r="B11" t="s">
        <v>54</v>
      </c>
      <c r="C11" s="10">
        <v>722083</v>
      </c>
      <c r="D11" s="10" t="s">
        <v>56</v>
      </c>
      <c r="H11" s="10"/>
    </row>
    <row r="12" spans="1:9" x14ac:dyDescent="0.25">
      <c r="A12" t="s">
        <v>53</v>
      </c>
      <c r="B12" t="s">
        <v>55</v>
      </c>
      <c r="C12" s="10">
        <v>722083</v>
      </c>
      <c r="D12" s="10" t="s">
        <v>56</v>
      </c>
      <c r="H12" s="10"/>
    </row>
    <row r="13" spans="1:9" x14ac:dyDescent="0.25">
      <c r="A13" t="s">
        <v>24</v>
      </c>
      <c r="B13" t="s">
        <v>25</v>
      </c>
      <c r="C13" s="10">
        <v>866428</v>
      </c>
      <c r="D13" s="10" t="s">
        <v>48</v>
      </c>
      <c r="E13" t="s">
        <v>33</v>
      </c>
      <c r="H13" s="7"/>
      <c r="I13" t="s">
        <v>34</v>
      </c>
    </row>
    <row r="14" spans="1:9" x14ac:dyDescent="0.25">
      <c r="A14" t="s">
        <v>20</v>
      </c>
      <c r="B14" t="s">
        <v>21</v>
      </c>
      <c r="C14" s="10">
        <v>857987</v>
      </c>
      <c r="D14" s="10" t="s">
        <v>49</v>
      </c>
      <c r="H14" s="3"/>
    </row>
    <row r="15" spans="1:9" x14ac:dyDescent="0.25">
      <c r="A15" t="s">
        <v>16</v>
      </c>
      <c r="B15" t="s">
        <v>17</v>
      </c>
      <c r="C15" s="10">
        <v>853549</v>
      </c>
      <c r="D15" s="10" t="s">
        <v>50</v>
      </c>
    </row>
    <row r="16" spans="1:9" x14ac:dyDescent="0.25">
      <c r="A16" t="s">
        <v>27</v>
      </c>
      <c r="B16" t="s">
        <v>28</v>
      </c>
      <c r="C16" s="10">
        <v>769093</v>
      </c>
      <c r="D16" s="10" t="s">
        <v>51</v>
      </c>
      <c r="E16" t="s">
        <v>15</v>
      </c>
      <c r="I16" t="s">
        <v>35</v>
      </c>
    </row>
    <row r="17" spans="1:9" x14ac:dyDescent="0.25">
      <c r="A17" t="s">
        <v>29</v>
      </c>
      <c r="B17" s="9"/>
      <c r="C17" s="13"/>
      <c r="D17" s="13"/>
      <c r="E17" t="s">
        <v>40</v>
      </c>
    </row>
    <row r="18" spans="1:9" x14ac:dyDescent="0.25">
      <c r="A18" t="s">
        <v>29</v>
      </c>
      <c r="B18" s="9"/>
      <c r="C18" s="13"/>
      <c r="D18" s="13"/>
    </row>
    <row r="19" spans="1:9" x14ac:dyDescent="0.25">
      <c r="A19" t="s">
        <v>29</v>
      </c>
      <c r="B19" s="9"/>
      <c r="C19" s="13"/>
      <c r="D19" s="13"/>
    </row>
    <row r="20" spans="1:9" x14ac:dyDescent="0.25">
      <c r="A20" t="s">
        <v>30</v>
      </c>
      <c r="B20" s="9"/>
      <c r="C20" s="13"/>
      <c r="D20" s="13"/>
      <c r="E20" t="s">
        <v>31</v>
      </c>
      <c r="I20" t="s">
        <v>36</v>
      </c>
    </row>
    <row r="24" spans="1:9" x14ac:dyDescent="0.25">
      <c r="A24" s="8" t="s">
        <v>37</v>
      </c>
    </row>
    <row r="25" spans="1:9" x14ac:dyDescent="0.25">
      <c r="A25" t="s">
        <v>35</v>
      </c>
    </row>
    <row r="26" spans="1:9" x14ac:dyDescent="0.25">
      <c r="A26" t="s">
        <v>36</v>
      </c>
      <c r="B26" s="12" t="s">
        <v>38</v>
      </c>
      <c r="C26" s="14"/>
      <c r="D26" s="14"/>
    </row>
    <row r="27" spans="1:9" x14ac:dyDescent="0.25">
      <c r="A27" t="s">
        <v>34</v>
      </c>
      <c r="B27" s="12" t="s">
        <v>39</v>
      </c>
      <c r="C27" s="14"/>
      <c r="D27" s="14"/>
    </row>
  </sheetData>
  <hyperlinks>
    <hyperlink ref="B26" r:id="rId1"/>
    <hyperlink ref="B27" r:id="rId2"/>
  </hyperlinks>
  <pageMargins left="0.7" right="0.7" top="0.75" bottom="0.75" header="0.3" footer="0.3"/>
  <pageSetup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1:I37"/>
  <sheetViews>
    <sheetView workbookViewId="0">
      <selection activeCell="C29" sqref="C29"/>
    </sheetView>
  </sheetViews>
  <sheetFormatPr defaultRowHeight="15" x14ac:dyDescent="0.25"/>
  <cols>
    <col min="1" max="1" width="3.42578125" customWidth="1"/>
    <col min="2" max="2" width="49.5703125" customWidth="1"/>
    <col min="3" max="3" width="10.7109375" bestFit="1" customWidth="1"/>
    <col min="4" max="4" width="34.5703125" customWidth="1"/>
    <col min="9" max="9" width="23.28515625" customWidth="1"/>
  </cols>
  <sheetData>
    <row r="1" spans="2:9" ht="47.25" customHeight="1" x14ac:dyDescent="0.25">
      <c r="B1" s="154" t="s">
        <v>272</v>
      </c>
    </row>
    <row r="2" spans="2:9" x14ac:dyDescent="0.25">
      <c r="B2" s="156"/>
    </row>
    <row r="3" spans="2:9" x14ac:dyDescent="0.25">
      <c r="B3" s="153"/>
    </row>
    <row r="4" spans="2:9" x14ac:dyDescent="0.25">
      <c r="B4" s="151"/>
    </row>
    <row r="5" spans="2:9" x14ac:dyDescent="0.25">
      <c r="B5" s="158" t="s">
        <v>273</v>
      </c>
    </row>
    <row r="6" spans="2:9" x14ac:dyDescent="0.25">
      <c r="B6" s="175" t="s">
        <v>274</v>
      </c>
      <c r="C6" s="176">
        <v>42374</v>
      </c>
    </row>
    <row r="7" spans="2:9" ht="15.75" thickBot="1" x14ac:dyDescent="0.3">
      <c r="B7" s="159"/>
    </row>
    <row r="8" spans="2:9" ht="15.75" thickBot="1" x14ac:dyDescent="0.3">
      <c r="B8" s="188"/>
      <c r="C8" s="189"/>
      <c r="D8" s="189"/>
      <c r="E8" s="189"/>
      <c r="F8" s="189"/>
      <c r="G8" s="189"/>
      <c r="H8" s="190"/>
    </row>
    <row r="9" spans="2:9" ht="15.75" thickBot="1" x14ac:dyDescent="0.3">
      <c r="B9" s="161" t="s">
        <v>63</v>
      </c>
      <c r="C9" s="160" t="s">
        <v>275</v>
      </c>
      <c r="D9" s="160" t="s">
        <v>62</v>
      </c>
      <c r="E9" s="160" t="s">
        <v>276</v>
      </c>
      <c r="F9" s="160" t="s">
        <v>277</v>
      </c>
      <c r="G9" s="162" t="s">
        <v>278</v>
      </c>
      <c r="H9" s="171"/>
    </row>
    <row r="10" spans="2:9" ht="15.75" thickBot="1" x14ac:dyDescent="0.3">
      <c r="B10" s="191"/>
      <c r="C10" s="192"/>
      <c r="D10" s="192"/>
      <c r="E10" s="192"/>
      <c r="F10" s="192"/>
      <c r="G10" s="192"/>
      <c r="H10" s="193"/>
    </row>
    <row r="11" spans="2:9" ht="23.25" thickBot="1" x14ac:dyDescent="0.3">
      <c r="B11" s="163">
        <v>42348</v>
      </c>
      <c r="C11" s="164" t="s">
        <v>279</v>
      </c>
      <c r="D11" s="164" t="s">
        <v>280</v>
      </c>
      <c r="E11" s="165" t="s">
        <v>281</v>
      </c>
      <c r="F11" s="165">
        <v>161.9</v>
      </c>
      <c r="G11" s="166">
        <v>7600.04</v>
      </c>
      <c r="H11" s="171"/>
    </row>
    <row r="12" spans="2:9" ht="23.25" thickBot="1" x14ac:dyDescent="0.3">
      <c r="B12" s="167">
        <v>42349</v>
      </c>
      <c r="C12" s="168" t="s">
        <v>279</v>
      </c>
      <c r="D12" s="168" t="s">
        <v>282</v>
      </c>
      <c r="E12" s="169" t="s">
        <v>281</v>
      </c>
      <c r="F12" s="169">
        <v>146</v>
      </c>
      <c r="G12" s="170">
        <v>7454.04</v>
      </c>
      <c r="H12" s="171"/>
    </row>
    <row r="13" spans="2:9" ht="15.75" thickBot="1" x14ac:dyDescent="0.3">
      <c r="B13" s="163">
        <v>42352</v>
      </c>
      <c r="C13" s="164" t="s">
        <v>279</v>
      </c>
      <c r="D13" s="164" t="s">
        <v>283</v>
      </c>
      <c r="E13" s="165" t="s">
        <v>281</v>
      </c>
      <c r="F13" s="165">
        <v>282.82</v>
      </c>
      <c r="G13" s="166">
        <v>7171.22</v>
      </c>
      <c r="H13" s="171"/>
    </row>
    <row r="14" spans="2:9" ht="34.5" thickBot="1" x14ac:dyDescent="0.3">
      <c r="B14" s="167">
        <v>42352</v>
      </c>
      <c r="C14" s="168" t="s">
        <v>279</v>
      </c>
      <c r="D14" s="168" t="s">
        <v>284</v>
      </c>
      <c r="E14" s="169" t="s">
        <v>281</v>
      </c>
      <c r="F14" s="169">
        <v>165</v>
      </c>
      <c r="G14" s="170">
        <v>7006.22</v>
      </c>
      <c r="H14" s="171"/>
    </row>
    <row r="15" spans="2:9" ht="23.25" thickBot="1" x14ac:dyDescent="0.3">
      <c r="B15" s="163">
        <v>42356</v>
      </c>
      <c r="C15" s="164" t="s">
        <v>279</v>
      </c>
      <c r="D15" s="164" t="s">
        <v>285</v>
      </c>
      <c r="E15" s="165" t="s">
        <v>281</v>
      </c>
      <c r="F15" s="165">
        <v>41</v>
      </c>
      <c r="G15" s="177">
        <v>6965.22</v>
      </c>
      <c r="H15" s="178"/>
      <c r="I15" s="179" t="s">
        <v>300</v>
      </c>
    </row>
    <row r="17" spans="2:2" ht="15.75" thickBot="1" x14ac:dyDescent="0.3">
      <c r="B17" s="172"/>
    </row>
    <row r="18" spans="2:2" x14ac:dyDescent="0.25">
      <c r="B18" s="157" t="s">
        <v>286</v>
      </c>
    </row>
    <row r="19" spans="2:2" x14ac:dyDescent="0.25">
      <c r="B19" s="151"/>
    </row>
    <row r="20" spans="2:2" x14ac:dyDescent="0.25">
      <c r="B20" s="152" t="s">
        <v>287</v>
      </c>
    </row>
    <row r="21" spans="2:2" x14ac:dyDescent="0.25">
      <c r="B21" s="152" t="s">
        <v>288</v>
      </c>
    </row>
    <row r="22" spans="2:2" x14ac:dyDescent="0.25">
      <c r="B22" s="152" t="s">
        <v>289</v>
      </c>
    </row>
    <row r="23" spans="2:2" x14ac:dyDescent="0.25">
      <c r="B23" s="152" t="s">
        <v>290</v>
      </c>
    </row>
    <row r="24" spans="2:2" x14ac:dyDescent="0.25">
      <c r="B24" s="153"/>
    </row>
    <row r="25" spans="2:2" x14ac:dyDescent="0.25">
      <c r="B25" s="153"/>
    </row>
    <row r="26" spans="2:2" x14ac:dyDescent="0.25">
      <c r="B26" s="155"/>
    </row>
    <row r="28" spans="2:2" x14ac:dyDescent="0.25">
      <c r="B28" s="153"/>
    </row>
    <row r="29" spans="2:2" ht="18.75" x14ac:dyDescent="0.25">
      <c r="B29" s="173" t="s">
        <v>291</v>
      </c>
    </row>
    <row r="30" spans="2:2" x14ac:dyDescent="0.25">
      <c r="B30" s="152" t="s">
        <v>292</v>
      </c>
    </row>
    <row r="31" spans="2:2" ht="15.75" thickBot="1" x14ac:dyDescent="0.3">
      <c r="B31" s="174" t="s">
        <v>293</v>
      </c>
    </row>
    <row r="32" spans="2:2" x14ac:dyDescent="0.25">
      <c r="B32" s="152" t="s">
        <v>294</v>
      </c>
    </row>
    <row r="33" spans="2:2" x14ac:dyDescent="0.25">
      <c r="B33" s="152" t="s">
        <v>295</v>
      </c>
    </row>
    <row r="34" spans="2:2" x14ac:dyDescent="0.25">
      <c r="B34" s="152" t="s">
        <v>296</v>
      </c>
    </row>
    <row r="35" spans="2:2" x14ac:dyDescent="0.25">
      <c r="B35" s="152" t="s">
        <v>297</v>
      </c>
    </row>
    <row r="36" spans="2:2" x14ac:dyDescent="0.25">
      <c r="B36" s="152" t="s">
        <v>298</v>
      </c>
    </row>
    <row r="37" spans="2:2" x14ac:dyDescent="0.25">
      <c r="B37" s="152" t="s">
        <v>299</v>
      </c>
    </row>
  </sheetData>
  <mergeCells count="2">
    <mergeCell ref="B8:H8"/>
    <mergeCell ref="B10:H10"/>
  </mergeCells>
  <hyperlinks>
    <hyperlink ref="B9" r:id="rId1" tooltip="Order by Date" display="https://www.onlinebanking.natwestoffshore.com/StatementsFixedPeriod.aspx?id=525B4A306D0C09E15D0B79041EFE4ECB92B5C39C&amp;persist=%2fwEPBQ1BY2NvdW50TnVtYmVyBQgyNjY5NzExNA%3d%3d%7c%2fwEPBQhGcm9tRGF0ZQUTMDUvMTIvMjAxNSAwMDowMDowMA%3d%3d%7c%2fwEPBQhTb3J0Q29kZQUGNjAxMjAz%7c%2fwEPBQZUb0RhdGUFEzA1LzAxLzIwMTYgMDA6MDA6MDA%3d%7c%2fwEWBh4JU1MyQUNDRERBDwUdSkVSU0VZIENZQ0xJTkcgQVNTT0MgMjY2OTcxMTQFKDUyNUI0QTMwNkQwQzA5RTE1RDBCNzkwNDFFRkU0RUNCOTJCNUMzOUMeCFNTMlNQRERBDxBkZBYBAgJnHgZTUzJXTEEPAgFo&amp;SS4ITAsort=SequenceNumber"/>
    <hyperlink ref="B20" r:id="rId2" display="https://www.onlinebanking.natwestoffshore.com/StatementsFixedPeriod.aspx?SelPeriod=M1"/>
    <hyperlink ref="B21" r:id="rId3" display="https://www.onlinebanking.natwestoffshore.com/StatementsOption.aspx"/>
    <hyperlink ref="B22" r:id="rId4" display="https://www.onlinebanking.natwestoffshore.com/StatementsDownloadFixedPeriod.aspx"/>
    <hyperlink ref="B23" r:id="rId5" display="https://www.onlinebanking.natwestoffshore.com/AccountSummary2.aspx"/>
    <hyperlink ref="B30" r:id="rId6" tooltip="Access Key = 1" display="https://www.onlinebanking.natwestoffshore.com/AccountSummary2.aspx"/>
    <hyperlink ref="B31" r:id="rId7" tooltip="Access Key = 2" display="https://www.onlinebanking.natwestoffshore.com/StatementsLandingPageA.aspx"/>
    <hyperlink ref="B32" r:id="rId8" tooltip="Access Key = 3" display="https://www.onlinebanking.natwestoffshore.com/PaymentsAndTransfersLandingPage.aspx"/>
    <hyperlink ref="B33" r:id="rId9" tooltip="Access Key = 4" display="https://www.onlinebanking.natwestoffshore.com/AlertsLandingPageA.aspx"/>
    <hyperlink ref="B34" r:id="rId10" tooltip="Access Key = 5" display="https://www.onlinebanking.natwestoffshore.com/AccountAdminLandingPageA.aspx"/>
    <hyperlink ref="B35" r:id="rId11" tooltip="Access Key = 6" display="https://www.onlinebanking.natwestoffshore.com/ChangeSettingsLandingPageA.aspx"/>
    <hyperlink ref="B36" r:id="rId12" tooltip="Access Key = 7" display="https://www.onlinebanking.natwestoffshore.com/SecurityLandingPage.aspx"/>
    <hyperlink ref="B37" r:id="rId13" tooltip="Access Key = 8" display="https://www.onlinebanking.natwestoffshore.com/ServiceManagement/RedirectOutOfService.aspx?targettag=destination_ExitService&amp;secstatus=0"/>
  </hyperlinks>
  <pageMargins left="0.70866141732283472" right="0.70866141732283472" top="0.74803149606299213" bottom="0.74803149606299213" header="0.31496062992125984" footer="0.31496062992125984"/>
  <pageSetup paperSize="9" scale="71" orientation="landscape" r:id="rId14"/>
  <drawing r:id="rId15"/>
  <legacyDrawing r:id="rId16"/>
  <controls>
    <mc:AlternateContent xmlns:mc="http://schemas.openxmlformats.org/markup-compatibility/2006">
      <mc:Choice Requires="x14">
        <control shapeId="1026" r:id="rId17" name="Control 2">
          <controlPr defaultSize="0" r:id="rId18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1</xdr:col>
                <xdr:colOff>914400</xdr:colOff>
                <xdr:row>0</xdr:row>
                <xdr:rowOff>228600</xdr:rowOff>
              </to>
            </anchor>
          </controlPr>
        </control>
      </mc:Choice>
      <mc:Fallback>
        <control shapeId="1026" r:id="rId17" name="Control 2"/>
      </mc:Fallback>
    </mc:AlternateContent>
    <mc:AlternateContent xmlns:mc="http://schemas.openxmlformats.org/markup-compatibility/2006">
      <mc:Choice Requires="x14">
        <control shapeId="1027" r:id="rId19" name="Control 3">
          <controlPr defaultSize="0" r:id="rId20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200025</xdr:colOff>
                <xdr:row>0</xdr:row>
                <xdr:rowOff>228600</xdr:rowOff>
              </to>
            </anchor>
          </controlPr>
        </control>
      </mc:Choice>
      <mc:Fallback>
        <control shapeId="1027" r:id="rId19" name="Control 3"/>
      </mc:Fallback>
    </mc:AlternateContent>
    <mc:AlternateContent xmlns:mc="http://schemas.openxmlformats.org/markup-compatibility/2006">
      <mc:Choice Requires="x14">
        <control shapeId="1028" r:id="rId21" name="Control 4">
          <controlPr defaultSize="0" r:id="rId20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200025</xdr:colOff>
                <xdr:row>0</xdr:row>
                <xdr:rowOff>228600</xdr:rowOff>
              </to>
            </anchor>
          </controlPr>
        </control>
      </mc:Choice>
      <mc:Fallback>
        <control shapeId="1028" r:id="rId21" name="Control 4"/>
      </mc:Fallback>
    </mc:AlternateContent>
    <mc:AlternateContent xmlns:mc="http://schemas.openxmlformats.org/markup-compatibility/2006">
      <mc:Choice Requires="x14">
        <control shapeId="1029" r:id="rId22" name="Control 5">
          <controlPr defaultSize="0" r:id="rId23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200025</xdr:colOff>
                <xdr:row>0</xdr:row>
                <xdr:rowOff>228600</xdr:rowOff>
              </to>
            </anchor>
          </controlPr>
        </control>
      </mc:Choice>
      <mc:Fallback>
        <control shapeId="1029" r:id="rId22" name="Control 5"/>
      </mc:Fallback>
    </mc:AlternateContent>
    <mc:AlternateContent xmlns:mc="http://schemas.openxmlformats.org/markup-compatibility/2006">
      <mc:Choice Requires="x14">
        <control shapeId="1030" r:id="rId24" name="Control 6">
          <controlPr defaultSize="0" r:id="rId20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200025</xdr:colOff>
                <xdr:row>0</xdr:row>
                <xdr:rowOff>228600</xdr:rowOff>
              </to>
            </anchor>
          </controlPr>
        </control>
      </mc:Choice>
      <mc:Fallback>
        <control shapeId="1030" r:id="rId24" name="Control 6"/>
      </mc:Fallback>
    </mc:AlternateContent>
    <mc:AlternateContent xmlns:mc="http://schemas.openxmlformats.org/markup-compatibility/2006">
      <mc:Choice Requires="x14">
        <control shapeId="1042" r:id="rId25" name="Control 18">
          <controlPr defaultSize="0" r:id="rId26">
            <anchor moveWithCells="1">
              <from>
                <xdr:col>1</xdr:col>
                <xdr:colOff>0</xdr:colOff>
                <xdr:row>24</xdr:row>
                <xdr:rowOff>0</xdr:rowOff>
              </from>
              <to>
                <xdr:col>1</xdr:col>
                <xdr:colOff>914400</xdr:colOff>
                <xdr:row>25</xdr:row>
                <xdr:rowOff>38100</xdr:rowOff>
              </to>
            </anchor>
          </controlPr>
        </control>
      </mc:Choice>
      <mc:Fallback>
        <control shapeId="1042" r:id="rId25" name="Control 18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r:id="rId28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1</xdr:col>
                <xdr:colOff>914400</xdr:colOff>
                <xdr:row>39</xdr:row>
                <xdr:rowOff>38100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9" name="Control 23">
          <controlPr defaultSize="0" r:id="rId30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1</xdr:col>
                <xdr:colOff>914400</xdr:colOff>
                <xdr:row>39</xdr:row>
                <xdr:rowOff>38100</xdr:rowOff>
              </to>
            </anchor>
          </controlPr>
        </control>
      </mc:Choice>
      <mc:Fallback>
        <control shapeId="1047" r:id="rId29" name="Control 23"/>
      </mc:Fallback>
    </mc:AlternateContent>
    <mc:AlternateContent xmlns:mc="http://schemas.openxmlformats.org/markup-compatibility/2006">
      <mc:Choice Requires="x14">
        <control shapeId="1048" r:id="rId31" name="Control 24">
          <controlPr defaultSize="0" r:id="rId32">
            <anchor moveWithCells="1">
              <from>
                <xdr:col>2</xdr:col>
                <xdr:colOff>0</xdr:colOff>
                <xdr:row>38</xdr:row>
                <xdr:rowOff>0</xdr:rowOff>
              </from>
              <to>
                <xdr:col>3</xdr:col>
                <xdr:colOff>200025</xdr:colOff>
                <xdr:row>39</xdr:row>
                <xdr:rowOff>38100</xdr:rowOff>
              </to>
            </anchor>
          </controlPr>
        </control>
      </mc:Choice>
      <mc:Fallback>
        <control shapeId="1048" r:id="rId31" name="Control 24"/>
      </mc:Fallback>
    </mc:AlternateContent>
    <mc:AlternateContent xmlns:mc="http://schemas.openxmlformats.org/markup-compatibility/2006">
      <mc:Choice Requires="x14">
        <control shapeId="1049" r:id="rId33" name="Control 25">
          <controlPr defaultSize="0" r:id="rId34">
            <anchor moveWithCells="1">
              <from>
                <xdr:col>2</xdr:col>
                <xdr:colOff>0</xdr:colOff>
                <xdr:row>38</xdr:row>
                <xdr:rowOff>0</xdr:rowOff>
              </from>
              <to>
                <xdr:col>3</xdr:col>
                <xdr:colOff>200025</xdr:colOff>
                <xdr:row>39</xdr:row>
                <xdr:rowOff>38100</xdr:rowOff>
              </to>
            </anchor>
          </controlPr>
        </control>
      </mc:Choice>
      <mc:Fallback>
        <control shapeId="1049" r:id="rId33" name="Control 25"/>
      </mc:Fallback>
    </mc:AlternateContent>
    <mc:AlternateContent xmlns:mc="http://schemas.openxmlformats.org/markup-compatibility/2006">
      <mc:Choice Requires="x14">
        <control shapeId="1050" r:id="rId35" name="Control 26">
          <controlPr defaultSize="0" r:id="rId36">
            <anchor moveWithCells="1">
              <from>
                <xdr:col>2</xdr:col>
                <xdr:colOff>0</xdr:colOff>
                <xdr:row>38</xdr:row>
                <xdr:rowOff>0</xdr:rowOff>
              </from>
              <to>
                <xdr:col>3</xdr:col>
                <xdr:colOff>200025</xdr:colOff>
                <xdr:row>39</xdr:row>
                <xdr:rowOff>38100</xdr:rowOff>
              </to>
            </anchor>
          </controlPr>
        </control>
      </mc:Choice>
      <mc:Fallback>
        <control shapeId="1050" r:id="rId35" name="Control 26"/>
      </mc:Fallback>
    </mc:AlternateContent>
    <mc:AlternateContent xmlns:mc="http://schemas.openxmlformats.org/markup-compatibility/2006">
      <mc:Choice Requires="x14">
        <control shapeId="1051" r:id="rId37" name="Control 27">
          <controlPr defaultSize="0" r:id="rId38">
            <anchor moveWithCells="1">
              <from>
                <xdr:col>2</xdr:col>
                <xdr:colOff>0</xdr:colOff>
                <xdr:row>38</xdr:row>
                <xdr:rowOff>0</xdr:rowOff>
              </from>
              <to>
                <xdr:col>3</xdr:col>
                <xdr:colOff>200025</xdr:colOff>
                <xdr:row>39</xdr:row>
                <xdr:rowOff>38100</xdr:rowOff>
              </to>
            </anchor>
          </controlPr>
        </control>
      </mc:Choice>
      <mc:Fallback>
        <control shapeId="1051" r:id="rId37" name="Control 27"/>
      </mc:Fallback>
    </mc:AlternateContent>
    <mc:AlternateContent xmlns:mc="http://schemas.openxmlformats.org/markup-compatibility/2006">
      <mc:Choice Requires="x14">
        <control shapeId="1052" r:id="rId39" name="Control 28">
          <controlPr defaultSize="0" r:id="rId40">
            <anchor moveWithCells="1">
              <from>
                <xdr:col>2</xdr:col>
                <xdr:colOff>0</xdr:colOff>
                <xdr:row>38</xdr:row>
                <xdr:rowOff>0</xdr:rowOff>
              </from>
              <to>
                <xdr:col>3</xdr:col>
                <xdr:colOff>200025</xdr:colOff>
                <xdr:row>39</xdr:row>
                <xdr:rowOff>38100</xdr:rowOff>
              </to>
            </anchor>
          </controlPr>
        </control>
      </mc:Choice>
      <mc:Fallback>
        <control shapeId="1052" r:id="rId39" name="Control 28"/>
      </mc:Fallback>
    </mc:AlternateContent>
    <mc:AlternateContent xmlns:mc="http://schemas.openxmlformats.org/markup-compatibility/2006">
      <mc:Choice Requires="x14">
        <control shapeId="1053" r:id="rId41" name="Control 29">
          <controlPr defaultSize="0" r:id="rId42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1</xdr:col>
                <xdr:colOff>371475</xdr:colOff>
                <xdr:row>39</xdr:row>
                <xdr:rowOff>133350</xdr:rowOff>
              </to>
            </anchor>
          </controlPr>
        </control>
      </mc:Choice>
      <mc:Fallback>
        <control shapeId="1053" r:id="rId41" name="Control 29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Assets 2015</vt:lpstr>
      <vt:lpstr>Inc &amp; Exp2015</vt:lpstr>
      <vt:lpstr>Ledger 2015</vt:lpstr>
      <vt:lpstr>Bk Details</vt:lpstr>
      <vt:lpstr>Trip Costs</vt:lpstr>
      <vt:lpstr>Loan Bikes</vt:lpstr>
      <vt:lpstr>Closing Bank position</vt:lpstr>
      <vt:lpstr>'Closing Bank position'!menu</vt:lpstr>
      <vt:lpstr>'Inc &amp; Exp2015'!Print_Area</vt:lpstr>
      <vt:lpstr>'Ledger 2015'!Print_Area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Paul Le Gros</cp:lastModifiedBy>
  <cp:lastPrinted>2016-01-05T11:32:50Z</cp:lastPrinted>
  <dcterms:created xsi:type="dcterms:W3CDTF">2010-03-09T19:28:07Z</dcterms:created>
  <dcterms:modified xsi:type="dcterms:W3CDTF">2016-01-06T17:37:17Z</dcterms:modified>
</cp:coreProperties>
</file>